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tabRatio="743" firstSheet="2" activeTab="3"/>
  </bookViews>
  <sheets>
    <sheet name="СТАРТ+" sheetId="1" state="hidden" r:id="rId1"/>
    <sheet name="Выш_Дев(Д)_пред" sheetId="2" state="hidden" r:id="rId2"/>
    <sheet name="preliminary" sheetId="3" r:id="rId3"/>
    <sheet name="final" sheetId="4" r:id="rId4"/>
    <sheet name="title" sheetId="5" r:id="rId5"/>
  </sheets>
  <definedNames>
    <definedName name="_xlfn.IFERROR" hidden="1">#NAME?</definedName>
    <definedName name="_xlnm.Print_Area" localSheetId="0">'СТАРТ+'!$A$1:$Q$140</definedName>
  </definedNames>
  <calcPr fullCalcOnLoad="1"/>
</workbook>
</file>

<file path=xl/sharedStrings.xml><?xml version="1.0" encoding="utf-8"?>
<sst xmlns="http://schemas.openxmlformats.org/spreadsheetml/2006/main" count="825" uniqueCount="147">
  <si>
    <t>Место</t>
  </si>
  <si>
    <t>оч.</t>
  </si>
  <si>
    <t>Ф.И.</t>
  </si>
  <si>
    <t>кэт</t>
  </si>
  <si>
    <t>ТРЕНЕР</t>
  </si>
  <si>
    <t>диапазон попадания</t>
  </si>
  <si>
    <t>ср. оценка</t>
  </si>
  <si>
    <t>мин</t>
  </si>
  <si>
    <t>ср. оценка число</t>
  </si>
  <si>
    <t>инд</t>
  </si>
  <si>
    <t>мак</t>
  </si>
  <si>
    <t>судьи</t>
  </si>
  <si>
    <t>СУДЬЯ 1</t>
  </si>
  <si>
    <t>СУДЬЯ 2</t>
  </si>
  <si>
    <t>СУДЬЯ 3</t>
  </si>
  <si>
    <t>СУДЬЯ 4</t>
  </si>
  <si>
    <t>СУДЬЯ 5</t>
  </si>
  <si>
    <t>СУДЬЯ 6</t>
  </si>
  <si>
    <t>СУДЬЯ 7</t>
  </si>
  <si>
    <t>гл.    судья</t>
  </si>
  <si>
    <t>сумма 3-х  оц</t>
  </si>
  <si>
    <t>сум     3-х/3</t>
  </si>
  <si>
    <t>индекс</t>
  </si>
  <si>
    <t>диапазон</t>
  </si>
  <si>
    <t>попадание в диап.гл.судьи</t>
  </si>
  <si>
    <t>прыжок</t>
  </si>
  <si>
    <t>К.Т.</t>
  </si>
  <si>
    <t>РЕЗУЛЬТАТ</t>
  </si>
  <si>
    <t>СТАРТОВЫЙ ПРОТОКОЛ</t>
  </si>
  <si>
    <t>ПРЕДВАРИТЕЛЬНЫЕ</t>
  </si>
  <si>
    <t>ВЫШКА, ДЕВОЧКИ, ГРУППА "Д"</t>
  </si>
  <si>
    <t xml:space="preserve">СУММА </t>
  </si>
  <si>
    <t>ОБ.ПР.</t>
  </si>
  <si>
    <t>ПР.ПР.</t>
  </si>
  <si>
    <t>СУММА</t>
  </si>
  <si>
    <t>ИТОГОВЫЙ</t>
  </si>
  <si>
    <t>ФИНАЛ</t>
  </si>
  <si>
    <t xml:space="preserve">Бриг 1 - Судья 1 </t>
  </si>
  <si>
    <t>Бриг 1 - Судья 2</t>
  </si>
  <si>
    <t>Бриг 1 - Судья 3</t>
  </si>
  <si>
    <t>Бриг 1 - Судья 4</t>
  </si>
  <si>
    <t>Бриг 1 - Судья 5</t>
  </si>
  <si>
    <t>Бриг 1 - Судья 6</t>
  </si>
  <si>
    <t>Бриг 1 - Судья 7</t>
  </si>
  <si>
    <t>кол-во пр</t>
  </si>
  <si>
    <t>пр</t>
  </si>
  <si>
    <t>завышен</t>
  </si>
  <si>
    <t>оц</t>
  </si>
  <si>
    <t>%</t>
  </si>
  <si>
    <t>занижен</t>
  </si>
  <si>
    <t>ц</t>
  </si>
  <si>
    <t>влияние на рез-т</t>
  </si>
  <si>
    <t>103В</t>
  </si>
  <si>
    <t>403В</t>
  </si>
  <si>
    <t>5132Д</t>
  </si>
  <si>
    <t>201В</t>
  </si>
  <si>
    <t>БИБИКИНА АЛЕКСАНДРА</t>
  </si>
  <si>
    <t>2Р</t>
  </si>
  <si>
    <t>ЧЕЛЯБИНСК,МБУДОДСДЮСШОР-7</t>
  </si>
  <si>
    <t>ЯНКОВИЦКИЙ А.В.</t>
  </si>
  <si>
    <t>201С</t>
  </si>
  <si>
    <t>403С</t>
  </si>
  <si>
    <t>5231Д</t>
  </si>
  <si>
    <t>МАКСИМЕНКО СОФЬЯ</t>
  </si>
  <si>
    <t>СТАВРОПОЛЬ,ДЮСШОР-2</t>
  </si>
  <si>
    <t>СЕМЕНОВА И.И.</t>
  </si>
  <si>
    <t>301В</t>
  </si>
  <si>
    <t>БУЛКИНА АЛИСА</t>
  </si>
  <si>
    <t>СПб,СДЮСШОР,ЭКРАН-ИЖОРЕЦ</t>
  </si>
  <si>
    <t>МАКЕЕВА Т.А.</t>
  </si>
  <si>
    <t>612С</t>
  </si>
  <si>
    <t>301С</t>
  </si>
  <si>
    <t>АСТАШКИНА АРИНА</t>
  </si>
  <si>
    <t>ПЕНЗА,ПОСДЮСШОР</t>
  </si>
  <si>
    <t>БОРИСОВ А.В.</t>
  </si>
  <si>
    <t>612В</t>
  </si>
  <si>
    <t>ГРИГОРЬЕВА СОФЬЯ</t>
  </si>
  <si>
    <t>1Р</t>
  </si>
  <si>
    <t>МОСКВА,ЮНОСТЬ МОСКВЫ</t>
  </si>
  <si>
    <t>АНТОНОВ А.Ю.</t>
  </si>
  <si>
    <t>ШЕЛЕМЕТЬЕВА АНГЕЛИНА</t>
  </si>
  <si>
    <t>ВОЛГОГРАД,СДЮСШОР-8</t>
  </si>
  <si>
    <t>ИВАНОВ И.О.</t>
  </si>
  <si>
    <t>401В</t>
  </si>
  <si>
    <t>САТИНА ЯНА</t>
  </si>
  <si>
    <t>МОСКВА,МГФСО</t>
  </si>
  <si>
    <t>ТИМОШИНИНВ В.А.,С.А.</t>
  </si>
  <si>
    <t>ТОЛЬЯТТИ,МБОУДОД  КСДЮСШОР-10"ОЛИМП"</t>
  </si>
  <si>
    <t>101В</t>
  </si>
  <si>
    <t>МУЧКИНА АНАСТАСИЯ</t>
  </si>
  <si>
    <t>ПИРОЖКОВ Ю.В.,ХАРЛАМОВ А.Е.</t>
  </si>
  <si>
    <t>МИРОНОВА СОФЬЯ</t>
  </si>
  <si>
    <t>ВЛАСЕНКОВ В.Н.</t>
  </si>
  <si>
    <t>КОНОВАЛОВА ПОЛИНА</t>
  </si>
  <si>
    <t>САЛИКОВА МАРИЯ</t>
  </si>
  <si>
    <t>КМС</t>
  </si>
  <si>
    <t>ВОРОНЕЖ,СДЮСШОР им.САУТИНА</t>
  </si>
  <si>
    <t>ДРОЖЖИНЫ Е.Г.,Н.В.</t>
  </si>
  <si>
    <t>ТИХОМИРОВА ИРИНА</t>
  </si>
  <si>
    <t>МОСКВА,ЦСКА,СДЮСШОР</t>
  </si>
  <si>
    <t>ГАЛЬПЕРИНЫ С.Г.,Р.Д.</t>
  </si>
  <si>
    <t>ТКАЧ АЛЕКСАНДРА</t>
  </si>
  <si>
    <t>МО,ЭЛ-СТАЛЬ,МОУДОД,СДЮСШОР</t>
  </si>
  <si>
    <t>ЛИТВИНОВА Е.И.</t>
  </si>
  <si>
    <t>ГАРИФУЛЛИНА ДИАНА</t>
  </si>
  <si>
    <t>КОРОЛЕВА ВИТА</t>
  </si>
  <si>
    <t>НОСКОВА МАРИЯ</t>
  </si>
  <si>
    <t>БУЛДАКОВА ПОЛИНА</t>
  </si>
  <si>
    <t>СПб,СДЮСШОР,НЕВСКАЯ ВОЛНА</t>
  </si>
  <si>
    <t>ЕГОРОВ Ю.Н.</t>
  </si>
  <si>
    <t>ШАБАНОВА ВАЛЕРИЯ</t>
  </si>
  <si>
    <t>ПАНЧЕНКО НАТАЛЬЯ</t>
  </si>
  <si>
    <t>3Р</t>
  </si>
  <si>
    <t>ХАРЛАМОВ А.Е.</t>
  </si>
  <si>
    <t>КАНДРАШИН А.В.</t>
  </si>
  <si>
    <t>ДОНЦОВА И.В.ВАСИЛЬЕВА Ю.С.</t>
  </si>
  <si>
    <t>1бр</t>
  </si>
  <si>
    <t>2бр</t>
  </si>
  <si>
    <t xml:space="preserve">Бриг 2 - Судья 1 </t>
  </si>
  <si>
    <t>Бриг 2 - Судья 2</t>
  </si>
  <si>
    <t>Бриг 2 - Судья 3</t>
  </si>
  <si>
    <t>Бриг 2 - Судья 4</t>
  </si>
  <si>
    <t>Бриг 2 - Судья 5</t>
  </si>
  <si>
    <t>Бриг 2 - Судья 6</t>
  </si>
  <si>
    <t>Бриг 2 - Судья 7</t>
  </si>
  <si>
    <t>ДОНЦОВА И.В.,ВАСИЛЬЕВА Ю.С.</t>
  </si>
  <si>
    <t>2 бригады</t>
  </si>
  <si>
    <t>АБДУЛАТИПОВА ЗАИРА</t>
  </si>
  <si>
    <t>СТЕПАНОВА ЕКАТЕРИНА</t>
  </si>
  <si>
    <t>ГАЙВОРОНСКАЯ Е.М.</t>
  </si>
  <si>
    <t>203С</t>
  </si>
  <si>
    <t>405С</t>
  </si>
  <si>
    <t>105В</t>
  </si>
  <si>
    <t>203В</t>
  </si>
  <si>
    <t>105С</t>
  </si>
  <si>
    <t>404С</t>
  </si>
  <si>
    <t>АСТАШКИНА ИРИНА</t>
  </si>
  <si>
    <t>ВЫПОЛН</t>
  </si>
  <si>
    <t>РАЗРЯДА</t>
  </si>
  <si>
    <t>1р</t>
  </si>
  <si>
    <t>СВОДНЫЙ ПРОТОКОЛ</t>
  </si>
  <si>
    <t xml:space="preserve">ИТОГОВЫЙ </t>
  </si>
  <si>
    <t>ОЧКИ</t>
  </si>
  <si>
    <t>ГЛ. СУДЬЯ</t>
  </si>
  <si>
    <t>ГЛ.СЕКРЕТАРЬ</t>
  </si>
  <si>
    <t>МАКАРЕНКО А.А. /РК  г.ПЕНЗА/</t>
  </si>
  <si>
    <t>ТОЛМАЧЕВА И.В. /МК г. РУЗА/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</si>
</sst>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72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 Cyr"/>
      <family val="2"/>
    </font>
    <font>
      <b/>
      <sz val="12"/>
      <name val="Arial"/>
      <family val="2"/>
    </font>
    <font>
      <b/>
      <sz val="10"/>
      <color indexed="12"/>
      <name val="Arial Cyr"/>
      <family val="0"/>
    </font>
    <font>
      <b/>
      <sz val="12"/>
      <name val="Arial Cyr"/>
      <family val="2"/>
    </font>
    <font>
      <b/>
      <sz val="9"/>
      <color indexed="9"/>
      <name val="Arial Cyr"/>
      <family val="2"/>
    </font>
    <font>
      <b/>
      <sz val="11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yr"/>
      <family val="2"/>
    </font>
    <font>
      <b/>
      <sz val="8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48"/>
      <name val="Arial"/>
      <family val="2"/>
    </font>
    <font>
      <b/>
      <sz val="10"/>
      <color indexed="48"/>
      <name val="Arial Cyr"/>
      <family val="2"/>
    </font>
    <font>
      <sz val="11"/>
      <color indexed="14"/>
      <name val="Arial Cyr"/>
      <family val="2"/>
    </font>
    <font>
      <b/>
      <sz val="10"/>
      <color indexed="14"/>
      <name val="Arial"/>
      <family val="2"/>
    </font>
    <font>
      <b/>
      <sz val="10"/>
      <color indexed="14"/>
      <name val="Arial Cyr"/>
      <family val="2"/>
    </font>
    <font>
      <b/>
      <sz val="9"/>
      <color indexed="9"/>
      <name val="Times New Roman"/>
      <family val="1"/>
    </font>
    <font>
      <sz val="10"/>
      <color indexed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/>
    </border>
    <border>
      <left>
        <color indexed="63"/>
      </left>
      <right style="thin">
        <color indexed="22"/>
      </right>
      <top style="medium"/>
      <bottom style="thin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60">
      <alignment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7" fillId="0" borderId="0" xfId="33" applyFont="1" applyAlignment="1">
      <alignment horizontal="left"/>
      <protection/>
    </xf>
    <xf numFmtId="0" fontId="9" fillId="0" borderId="0" xfId="33" applyFont="1" applyAlignment="1">
      <alignment horizontal="left" wrapText="1"/>
      <protection/>
    </xf>
    <xf numFmtId="0" fontId="10" fillId="0" borderId="0" xfId="33" applyFont="1">
      <alignment/>
      <protection/>
    </xf>
    <xf numFmtId="0" fontId="7" fillId="0" borderId="0" xfId="33" applyFont="1">
      <alignment/>
      <protection/>
    </xf>
    <xf numFmtId="0" fontId="4" fillId="0" borderId="0" xfId="33" applyFont="1">
      <alignment/>
      <protection/>
    </xf>
    <xf numFmtId="0" fontId="12" fillId="0" borderId="0" xfId="33" applyFont="1">
      <alignment/>
      <protection/>
    </xf>
    <xf numFmtId="0" fontId="0" fillId="0" borderId="0" xfId="56">
      <alignment/>
      <protection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0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10" fillId="0" borderId="0" xfId="61" applyFont="1">
      <alignment/>
      <protection/>
    </xf>
    <xf numFmtId="14" fontId="5" fillId="0" borderId="0" xfId="56" applyNumberFormat="1" applyFont="1">
      <alignment/>
      <protection/>
    </xf>
    <xf numFmtId="0" fontId="7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20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4" fillId="0" borderId="0" xfId="33" applyFont="1" applyAlignment="1">
      <alignment horizontal="center"/>
      <protection/>
    </xf>
    <xf numFmtId="0" fontId="8" fillId="0" borderId="12" xfId="61" applyFont="1" applyBorder="1" applyAlignment="1">
      <alignment horizontal="left"/>
      <protection/>
    </xf>
    <xf numFmtId="0" fontId="22" fillId="0" borderId="0" xfId="33" applyFont="1">
      <alignment/>
      <protection/>
    </xf>
    <xf numFmtId="0" fontId="23" fillId="0" borderId="0" xfId="61" applyFont="1" applyBorder="1">
      <alignment/>
      <protection/>
    </xf>
    <xf numFmtId="0" fontId="0" fillId="0" borderId="0" xfId="56" applyFont="1">
      <alignment/>
      <protection/>
    </xf>
    <xf numFmtId="0" fontId="4" fillId="0" borderId="0" xfId="33" applyFont="1">
      <alignment/>
      <protection/>
    </xf>
    <xf numFmtId="0" fontId="0" fillId="0" borderId="0" xfId="60" applyFill="1">
      <alignment/>
      <protection/>
    </xf>
    <xf numFmtId="188" fontId="7" fillId="0" borderId="0" xfId="33" applyNumberFormat="1" applyFont="1" applyAlignment="1">
      <alignment horizontal="center"/>
      <protection/>
    </xf>
    <xf numFmtId="0" fontId="7" fillId="24" borderId="0" xfId="33" applyFont="1" applyFill="1">
      <alignment/>
      <protection/>
    </xf>
    <xf numFmtId="0" fontId="4" fillId="24" borderId="0" xfId="33" applyFont="1" applyFill="1">
      <alignment/>
      <protection/>
    </xf>
    <xf numFmtId="0" fontId="4" fillId="24" borderId="0" xfId="33" applyFont="1" applyFill="1">
      <alignment/>
      <protection/>
    </xf>
    <xf numFmtId="0" fontId="7" fillId="24" borderId="0" xfId="33" applyFont="1" applyFill="1">
      <alignment/>
      <protection/>
    </xf>
    <xf numFmtId="188" fontId="4" fillId="0" borderId="13" xfId="33" applyNumberFormat="1" applyFont="1" applyBorder="1">
      <alignment/>
      <protection/>
    </xf>
    <xf numFmtId="188" fontId="0" fillId="0" borderId="0" xfId="60" applyNumberFormat="1">
      <alignment/>
      <protection/>
    </xf>
    <xf numFmtId="0" fontId="0" fillId="0" borderId="0" xfId="0" applyAlignment="1">
      <alignment/>
    </xf>
    <xf numFmtId="0" fontId="0" fillId="0" borderId="0" xfId="60" applyAlignment="1">
      <alignment horizontal="center"/>
      <protection/>
    </xf>
    <xf numFmtId="189" fontId="29" fillId="0" borderId="0" xfId="33" applyNumberFormat="1" applyFont="1" applyBorder="1" applyAlignment="1">
      <alignment horizont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0" xfId="33" applyFont="1" applyFill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188" fontId="62" fillId="0" borderId="0" xfId="33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10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left"/>
      <protection/>
    </xf>
    <xf numFmtId="0" fontId="12" fillId="0" borderId="0" xfId="61" applyFont="1" applyBorder="1">
      <alignment/>
      <protection/>
    </xf>
    <xf numFmtId="0" fontId="9" fillId="0" borderId="0" xfId="61" applyFont="1" applyBorder="1" applyAlignment="1">
      <alignment horizontal="left" wrapText="1"/>
      <protection/>
    </xf>
    <xf numFmtId="0" fontId="0" fillId="0" borderId="0" xfId="61" applyBorder="1">
      <alignment/>
      <protection/>
    </xf>
    <xf numFmtId="0" fontId="17" fillId="0" borderId="0" xfId="56" applyFont="1" applyBorder="1">
      <alignment/>
      <protection/>
    </xf>
    <xf numFmtId="0" fontId="19" fillId="0" borderId="0" xfId="61" applyFont="1" applyBorder="1">
      <alignment/>
      <protection/>
    </xf>
    <xf numFmtId="0" fontId="19" fillId="0" borderId="0" xfId="61" applyFont="1" applyBorder="1" applyAlignment="1">
      <alignment horizontal="left" wrapText="1"/>
      <protection/>
    </xf>
    <xf numFmtId="14" fontId="5" fillId="0" borderId="0" xfId="61" applyNumberFormat="1" applyFont="1" applyBorder="1" applyAlignment="1">
      <alignment horizontal="left"/>
      <protection/>
    </xf>
    <xf numFmtId="0" fontId="4" fillId="0" borderId="0" xfId="61" applyFont="1" applyBorder="1">
      <alignment/>
      <protection/>
    </xf>
    <xf numFmtId="0" fontId="11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left"/>
      <protection/>
    </xf>
    <xf numFmtId="0" fontId="8" fillId="0" borderId="0" xfId="33" applyFont="1" applyFill="1" applyAlignment="1">
      <alignment horizontal="center"/>
      <protection/>
    </xf>
    <xf numFmtId="0" fontId="11" fillId="0" borderId="0" xfId="33" applyFont="1" applyFill="1" applyAlignment="1">
      <alignment horizontal="left"/>
      <protection/>
    </xf>
    <xf numFmtId="2" fontId="10" fillId="0" borderId="0" xfId="34" applyNumberFormat="1" applyFont="1" applyFill="1" applyAlignment="1">
      <alignment horizontal="center"/>
      <protection/>
    </xf>
    <xf numFmtId="0" fontId="7" fillId="0" borderId="0" xfId="33" applyFont="1" applyFill="1">
      <alignment/>
      <protection/>
    </xf>
    <xf numFmtId="0" fontId="4" fillId="0" borderId="0" xfId="33" applyFont="1" applyFill="1" applyAlignment="1">
      <alignment horizontal="left"/>
      <protection/>
    </xf>
    <xf numFmtId="188" fontId="24" fillId="0" borderId="0" xfId="34" applyNumberFormat="1" applyFont="1" applyFill="1" applyBorder="1" applyAlignment="1">
      <alignment horizontal="center"/>
      <protection/>
    </xf>
    <xf numFmtId="188" fontId="7" fillId="0" borderId="0" xfId="0" applyNumberFormat="1" applyFont="1" applyFill="1" applyAlignment="1">
      <alignment horizontal="center" vertical="center"/>
    </xf>
    <xf numFmtId="2" fontId="18" fillId="0" borderId="0" xfId="33" applyNumberFormat="1" applyFont="1" applyFill="1" applyBorder="1" applyAlignment="1">
      <alignment horizontal="center"/>
      <protection/>
    </xf>
    <xf numFmtId="2" fontId="4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9" fillId="0" borderId="0" xfId="33" applyFont="1" applyFill="1" applyAlignment="1">
      <alignment horizontal="left"/>
      <protection/>
    </xf>
    <xf numFmtId="0" fontId="7" fillId="0" borderId="0" xfId="33" applyFont="1" applyFill="1" applyAlignment="1">
      <alignment horizontal="left" wrapText="1"/>
      <protection/>
    </xf>
    <xf numFmtId="0" fontId="7" fillId="0" borderId="0" xfId="33" applyFont="1" applyFill="1" applyAlignment="1">
      <alignment horizontal="center"/>
      <protection/>
    </xf>
    <xf numFmtId="188" fontId="16" fillId="0" borderId="0" xfId="33" applyNumberFormat="1" applyFont="1" applyFill="1" applyAlignment="1">
      <alignment horizontal="right"/>
      <protection/>
    </xf>
    <xf numFmtId="0" fontId="8" fillId="0" borderId="10" xfId="33" applyFont="1" applyFill="1" applyBorder="1" applyAlignment="1">
      <alignment horizontal="center"/>
      <protection/>
    </xf>
    <xf numFmtId="188" fontId="22" fillId="0" borderId="10" xfId="33" applyNumberFormat="1" applyFont="1" applyFill="1" applyBorder="1" applyAlignment="1">
      <alignment horizontal="center"/>
      <protection/>
    </xf>
    <xf numFmtId="188" fontId="25" fillId="0" borderId="0" xfId="33" applyNumberFormat="1" applyFont="1" applyFill="1" applyAlignment="1">
      <alignment horizontal="center"/>
      <protection/>
    </xf>
    <xf numFmtId="188" fontId="25" fillId="0" borderId="0" xfId="59" applyNumberFormat="1" applyFont="1" applyFill="1" applyAlignment="1">
      <alignment horizontal="center" vertical="center"/>
      <protection/>
    </xf>
    <xf numFmtId="2" fontId="26" fillId="0" borderId="0" xfId="33" applyNumberFormat="1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2" fontId="25" fillId="0" borderId="0" xfId="33" applyNumberFormat="1" applyFont="1" applyFill="1" applyAlignment="1">
      <alignment horizontal="center"/>
      <protection/>
    </xf>
    <xf numFmtId="0" fontId="0" fillId="0" borderId="0" xfId="56" applyFill="1" applyBorder="1">
      <alignment/>
      <protection/>
    </xf>
    <xf numFmtId="0" fontId="7" fillId="0" borderId="0" xfId="61" applyFont="1" applyFill="1" applyBorder="1">
      <alignment/>
      <protection/>
    </xf>
    <xf numFmtId="0" fontId="0" fillId="0" borderId="0" xfId="61" applyFill="1" applyBorder="1">
      <alignment/>
      <protection/>
    </xf>
    <xf numFmtId="0" fontId="7" fillId="0" borderId="0" xfId="33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28" fillId="0" borderId="0" xfId="56" applyFont="1" applyFill="1" applyBorder="1">
      <alignment/>
      <protection/>
    </xf>
    <xf numFmtId="0" fontId="17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188" fontId="6" fillId="0" borderId="0" xfId="58" applyNumberFormat="1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left" wrapText="1"/>
      <protection/>
    </xf>
    <xf numFmtId="0" fontId="27" fillId="0" borderId="0" xfId="56" applyFont="1" applyFill="1" applyBorder="1">
      <alignment/>
      <protection/>
    </xf>
    <xf numFmtId="0" fontId="14" fillId="0" borderId="14" xfId="60" applyFont="1" applyBorder="1" applyAlignment="1">
      <alignment horizontal="center" wrapText="1"/>
      <protection/>
    </xf>
    <xf numFmtId="0" fontId="4" fillId="25" borderId="14" xfId="33" applyFont="1" applyFill="1" applyBorder="1" applyAlignment="1">
      <alignment horizontal="center"/>
      <protection/>
    </xf>
    <xf numFmtId="0" fontId="0" fillId="25" borderId="14" xfId="60" applyFont="1" applyFill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25" borderId="15" xfId="60" applyFont="1" applyFill="1" applyBorder="1" applyAlignment="1">
      <alignment horizontal="center"/>
      <protection/>
    </xf>
    <xf numFmtId="0" fontId="4" fillId="0" borderId="0" xfId="33" applyFont="1" applyBorder="1">
      <alignment/>
      <protection/>
    </xf>
    <xf numFmtId="0" fontId="7" fillId="0" borderId="0" xfId="33" applyFont="1" applyFill="1">
      <alignment/>
      <protection/>
    </xf>
    <xf numFmtId="0" fontId="8" fillId="0" borderId="16" xfId="0" applyFont="1" applyBorder="1" applyAlignment="1">
      <alignment horizontal="left"/>
    </xf>
    <xf numFmtId="188" fontId="8" fillId="0" borderId="10" xfId="61" applyNumberFormat="1" applyFont="1" applyBorder="1" applyAlignment="1">
      <alignment horizontal="left"/>
      <protection/>
    </xf>
    <xf numFmtId="0" fontId="22" fillId="0" borderId="10" xfId="61" applyFont="1" applyBorder="1" applyAlignment="1">
      <alignment horizontal="left"/>
      <protection/>
    </xf>
    <xf numFmtId="0" fontId="8" fillId="0" borderId="10" xfId="61" applyFont="1" applyBorder="1" applyAlignment="1">
      <alignment horizontal="left"/>
      <protection/>
    </xf>
    <xf numFmtId="188" fontId="30" fillId="0" borderId="10" xfId="61" applyNumberFormat="1" applyFont="1" applyBorder="1" applyAlignment="1">
      <alignment horizontal="center" vertical="center" wrapText="1"/>
      <protection/>
    </xf>
    <xf numFmtId="0" fontId="30" fillId="0" borderId="10" xfId="33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14" fillId="0" borderId="12" xfId="61" applyFont="1" applyBorder="1" applyAlignment="1">
      <alignment horizontal="center"/>
      <protection/>
    </xf>
    <xf numFmtId="0" fontId="23" fillId="0" borderId="12" xfId="61" applyFont="1" applyBorder="1">
      <alignment/>
      <protection/>
    </xf>
    <xf numFmtId="0" fontId="11" fillId="0" borderId="12" xfId="61" applyFont="1" applyBorder="1" applyAlignment="1">
      <alignment horizontal="center"/>
      <protection/>
    </xf>
    <xf numFmtId="0" fontId="15" fillId="0" borderId="12" xfId="61" applyFont="1" applyBorder="1">
      <alignment/>
      <protection/>
    </xf>
    <xf numFmtId="0" fontId="31" fillId="0" borderId="12" xfId="61" applyFont="1" applyBorder="1" applyAlignment="1">
      <alignment horizontal="center" vertical="center" wrapText="1"/>
      <protection/>
    </xf>
    <xf numFmtId="0" fontId="30" fillId="0" borderId="12" xfId="33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4" fillId="0" borderId="0" xfId="33" applyFont="1" applyBorder="1" applyAlignment="1">
      <alignment horizontal="center" vertical="center"/>
      <protection/>
    </xf>
    <xf numFmtId="188" fontId="7" fillId="0" borderId="0" xfId="33" applyNumberFormat="1" applyFont="1" applyBorder="1" applyAlignment="1">
      <alignment horizontal="center"/>
      <protection/>
    </xf>
    <xf numFmtId="188" fontId="64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wrapText="1"/>
      <protection/>
    </xf>
    <xf numFmtId="188" fontId="0" fillId="0" borderId="0" xfId="60" applyNumberFormat="1" applyBorder="1">
      <alignment/>
      <protection/>
    </xf>
    <xf numFmtId="0" fontId="4" fillId="0" borderId="0" xfId="33" applyFont="1" applyFill="1" applyBorder="1" applyAlignment="1">
      <alignment horizontal="center"/>
      <protection/>
    </xf>
    <xf numFmtId="188" fontId="4" fillId="0" borderId="0" xfId="33" applyNumberFormat="1" applyFont="1" applyBorder="1" applyAlignment="1">
      <alignment horizontal="center"/>
      <protection/>
    </xf>
    <xf numFmtId="188" fontId="64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8" fillId="0" borderId="0" xfId="33" applyFont="1" applyFill="1">
      <alignment/>
      <protection/>
    </xf>
    <xf numFmtId="0" fontId="4" fillId="0" borderId="16" xfId="33" applyFont="1" applyFill="1" applyBorder="1" applyAlignment="1">
      <alignment horizontal="center"/>
      <protection/>
    </xf>
    <xf numFmtId="0" fontId="64" fillId="0" borderId="17" xfId="33" applyFont="1" applyFill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65" fillId="0" borderId="18" xfId="60" applyFont="1" applyBorder="1" applyAlignment="1">
      <alignment horizontal="center"/>
      <protection/>
    </xf>
    <xf numFmtId="0" fontId="66" fillId="0" borderId="19" xfId="33" applyFont="1" applyFill="1" applyBorder="1" applyAlignment="1">
      <alignment horizontal="center"/>
      <protection/>
    </xf>
    <xf numFmtId="0" fontId="64" fillId="0" borderId="20" xfId="33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0" fontId="65" fillId="0" borderId="21" xfId="60" applyFont="1" applyBorder="1" applyAlignment="1">
      <alignment horizontal="center"/>
      <protection/>
    </xf>
    <xf numFmtId="0" fontId="64" fillId="0" borderId="22" xfId="33" applyFont="1" applyBorder="1" applyAlignment="1">
      <alignment horizontal="center"/>
      <protection/>
    </xf>
    <xf numFmtId="0" fontId="64" fillId="0" borderId="23" xfId="33" applyFont="1" applyFill="1" applyBorder="1" applyAlignment="1">
      <alignment horizontal="center"/>
      <protection/>
    </xf>
    <xf numFmtId="0" fontId="4" fillId="0" borderId="24" xfId="33" applyFont="1" applyFill="1" applyBorder="1" applyAlignment="1">
      <alignment horizontal="center"/>
      <protection/>
    </xf>
    <xf numFmtId="0" fontId="66" fillId="0" borderId="25" xfId="33" applyFont="1" applyFill="1" applyBorder="1" applyAlignment="1">
      <alignment horizontal="center"/>
      <protection/>
    </xf>
    <xf numFmtId="188" fontId="4" fillId="0" borderId="15" xfId="33" applyNumberFormat="1" applyFont="1" applyBorder="1">
      <alignment/>
      <protection/>
    </xf>
    <xf numFmtId="189" fontId="29" fillId="0" borderId="10" xfId="33" applyNumberFormat="1" applyFont="1" applyBorder="1" applyAlignment="1">
      <alignment horizontal="center"/>
      <protection/>
    </xf>
    <xf numFmtId="0" fontId="0" fillId="0" borderId="21" xfId="60" applyFont="1" applyBorder="1" applyAlignment="1">
      <alignment horizontal="center" wrapText="1"/>
      <protection/>
    </xf>
    <xf numFmtId="0" fontId="0" fillId="0" borderId="18" xfId="60" applyFont="1" applyBorder="1" applyAlignment="1">
      <alignment horizontal="center" wrapText="1"/>
      <protection/>
    </xf>
    <xf numFmtId="188" fontId="28" fillId="0" borderId="15" xfId="60" applyNumberFormat="1" applyFont="1" applyBorder="1" applyAlignment="1">
      <alignment horizontal="center"/>
      <protection/>
    </xf>
    <xf numFmtId="188" fontId="28" fillId="0" borderId="13" xfId="60" applyNumberFormat="1" applyFont="1" applyBorder="1" applyAlignment="1">
      <alignment horizontal="center"/>
      <protection/>
    </xf>
    <xf numFmtId="0" fontId="0" fillId="0" borderId="0" xfId="60" applyBorder="1">
      <alignment/>
      <protection/>
    </xf>
    <xf numFmtId="0" fontId="65" fillId="0" borderId="10" xfId="60" applyFont="1" applyBorder="1" applyAlignment="1">
      <alignment horizontal="center"/>
      <protection/>
    </xf>
    <xf numFmtId="0" fontId="65" fillId="0" borderId="0" xfId="60" applyFont="1" applyBorder="1" applyAlignment="1">
      <alignment horizontal="center"/>
      <protection/>
    </xf>
    <xf numFmtId="2" fontId="18" fillId="0" borderId="21" xfId="33" applyNumberFormat="1" applyFont="1" applyBorder="1" applyAlignment="1">
      <alignment/>
      <protection/>
    </xf>
    <xf numFmtId="2" fontId="4" fillId="0" borderId="18" xfId="33" applyNumberFormat="1" applyFont="1" applyBorder="1" applyAlignment="1">
      <alignment/>
      <protection/>
    </xf>
    <xf numFmtId="0" fontId="67" fillId="0" borderId="24" xfId="33" applyFont="1" applyBorder="1" applyAlignment="1">
      <alignment horizontal="center" wrapText="1"/>
      <protection/>
    </xf>
    <xf numFmtId="0" fontId="67" fillId="0" borderId="25" xfId="33" applyFont="1" applyBorder="1" applyAlignment="1">
      <alignment horizontal="center" wrapText="1"/>
      <protection/>
    </xf>
    <xf numFmtId="0" fontId="7" fillId="0" borderId="0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0" fontId="4" fillId="0" borderId="24" xfId="33" applyFont="1" applyBorder="1" applyAlignment="1">
      <alignment horizontal="center"/>
      <protection/>
    </xf>
    <xf numFmtId="0" fontId="4" fillId="0" borderId="25" xfId="33" applyFont="1" applyBorder="1" applyAlignment="1">
      <alignment horizontal="center"/>
      <protection/>
    </xf>
    <xf numFmtId="0" fontId="4" fillId="3" borderId="14" xfId="33" applyFont="1" applyFill="1" applyBorder="1" applyAlignment="1">
      <alignment horizontal="center"/>
      <protection/>
    </xf>
    <xf numFmtId="0" fontId="68" fillId="3" borderId="14" xfId="60" applyFont="1" applyFill="1" applyBorder="1" applyAlignment="1">
      <alignment horizontal="center"/>
      <protection/>
    </xf>
    <xf numFmtId="2" fontId="25" fillId="0" borderId="0" xfId="33" applyNumberFormat="1" applyFont="1" applyFill="1" applyBorder="1" applyAlignment="1">
      <alignment horizontal="center"/>
      <protection/>
    </xf>
    <xf numFmtId="0" fontId="69" fillId="0" borderId="10" xfId="33" applyFont="1" applyBorder="1" applyAlignment="1">
      <alignment horizontal="center"/>
      <protection/>
    </xf>
    <xf numFmtId="0" fontId="4" fillId="0" borderId="17" xfId="33" applyFont="1" applyBorder="1" applyAlignment="1">
      <alignment horizontal="center"/>
      <protection/>
    </xf>
    <xf numFmtId="0" fontId="4" fillId="0" borderId="16" xfId="33" applyFont="1" applyBorder="1" applyAlignment="1">
      <alignment horizontal="center"/>
      <protection/>
    </xf>
    <xf numFmtId="0" fontId="4" fillId="0" borderId="19" xfId="33" applyFont="1" applyBorder="1" applyAlignment="1">
      <alignment horizontal="center"/>
      <protection/>
    </xf>
    <xf numFmtId="0" fontId="68" fillId="3" borderId="26" xfId="60" applyFont="1" applyFill="1" applyBorder="1" applyAlignment="1">
      <alignment horizontal="center"/>
      <protection/>
    </xf>
    <xf numFmtId="0" fontId="4" fillId="3" borderId="26" xfId="33" applyFont="1" applyFill="1" applyBorder="1" applyAlignment="1">
      <alignment horizontal="center"/>
      <protection/>
    </xf>
    <xf numFmtId="0" fontId="34" fillId="0" borderId="0" xfId="56" applyFont="1" applyFill="1" applyBorder="1">
      <alignment/>
      <protection/>
    </xf>
    <xf numFmtId="0" fontId="34" fillId="0" borderId="0" xfId="56" applyFont="1" applyFill="1" applyBorder="1" applyAlignment="1">
      <alignment horizontal="center"/>
      <protection/>
    </xf>
    <xf numFmtId="0" fontId="31" fillId="0" borderId="0" xfId="56" applyFont="1" applyFill="1" applyBorder="1">
      <alignment/>
      <protection/>
    </xf>
    <xf numFmtId="0" fontId="35" fillId="0" borderId="0" xfId="33" applyFont="1" applyFill="1" applyAlignment="1">
      <alignment horizontal="left"/>
      <protection/>
    </xf>
    <xf numFmtId="0" fontId="34" fillId="0" borderId="0" xfId="61" applyFont="1" applyBorder="1">
      <alignment/>
      <protection/>
    </xf>
    <xf numFmtId="0" fontId="36" fillId="0" borderId="0" xfId="61" applyFont="1" applyBorder="1">
      <alignment/>
      <protection/>
    </xf>
    <xf numFmtId="0" fontId="33" fillId="0" borderId="0" xfId="61" applyFont="1" applyBorder="1">
      <alignment/>
      <protection/>
    </xf>
    <xf numFmtId="0" fontId="34" fillId="0" borderId="0" xfId="56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1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/>
      <protection/>
    </xf>
    <xf numFmtId="0" fontId="38" fillId="0" borderId="0" xfId="33" applyFont="1" applyFill="1" applyAlignment="1">
      <alignment horizontal="left"/>
      <protection/>
    </xf>
    <xf numFmtId="0" fontId="38" fillId="0" borderId="0" xfId="33" applyFont="1" applyFill="1" applyAlignment="1">
      <alignment horizontal="center"/>
      <protection/>
    </xf>
    <xf numFmtId="0" fontId="39" fillId="0" borderId="0" xfId="33" applyFont="1" applyFill="1" applyAlignment="1">
      <alignment horizontal="center"/>
      <protection/>
    </xf>
    <xf numFmtId="0" fontId="8" fillId="0" borderId="0" xfId="33" applyFont="1" applyFill="1" applyBorder="1">
      <alignment/>
      <protection/>
    </xf>
    <xf numFmtId="0" fontId="8" fillId="0" borderId="0" xfId="33" applyFont="1" applyFill="1" applyBorder="1" applyAlignment="1">
      <alignment horizontal="center"/>
      <protection/>
    </xf>
    <xf numFmtId="0" fontId="68" fillId="3" borderId="15" xfId="60" applyFont="1" applyFill="1" applyBorder="1" applyAlignment="1">
      <alignment horizontal="center"/>
      <protection/>
    </xf>
    <xf numFmtId="2" fontId="18" fillId="0" borderId="18" xfId="33" applyNumberFormat="1" applyFont="1" applyBorder="1" applyAlignment="1">
      <alignment/>
      <protection/>
    </xf>
    <xf numFmtId="0" fontId="4" fillId="3" borderId="15" xfId="33" applyFont="1" applyFill="1" applyBorder="1" applyAlignment="1">
      <alignment horizontal="center"/>
      <protection/>
    </xf>
    <xf numFmtId="0" fontId="64" fillId="0" borderId="0" xfId="33" applyFont="1" applyFill="1" applyBorder="1" applyAlignment="1">
      <alignment horizontal="center"/>
      <protection/>
    </xf>
    <xf numFmtId="0" fontId="66" fillId="0" borderId="0" xfId="33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188" fontId="28" fillId="0" borderId="14" xfId="56" applyNumberFormat="1" applyFont="1" applyFill="1" applyBorder="1" applyAlignment="1">
      <alignment horizontal="center"/>
      <protection/>
    </xf>
    <xf numFmtId="0" fontId="30" fillId="0" borderId="0" xfId="33" applyFont="1" applyBorder="1">
      <alignment/>
      <protection/>
    </xf>
    <xf numFmtId="0" fontId="8" fillId="0" borderId="0" xfId="33" applyFont="1" applyBorder="1">
      <alignment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Fill="1" applyBorder="1" applyAlignment="1">
      <alignment/>
      <protection/>
    </xf>
    <xf numFmtId="0" fontId="64" fillId="0" borderId="0" xfId="33" applyFont="1">
      <alignment/>
      <protection/>
    </xf>
    <xf numFmtId="20" fontId="34" fillId="0" borderId="0" xfId="56" applyNumberFormat="1" applyFont="1" applyBorder="1">
      <alignment/>
      <protection/>
    </xf>
    <xf numFmtId="0" fontId="40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32" fillId="0" borderId="0" xfId="56" applyFont="1" applyBorder="1">
      <alignment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vertical="center"/>
      <protection/>
    </xf>
    <xf numFmtId="0" fontId="4" fillId="0" borderId="28" xfId="33" applyFont="1" applyBorder="1" applyAlignment="1">
      <alignment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31" xfId="33" applyFont="1" applyBorder="1" applyAlignment="1">
      <alignment horizontal="center" vertical="center"/>
      <protection/>
    </xf>
    <xf numFmtId="0" fontId="4" fillId="0" borderId="0" xfId="33" applyFont="1" applyFill="1" applyBorder="1" applyAlignment="1">
      <alignment/>
      <protection/>
    </xf>
    <xf numFmtId="20" fontId="4" fillId="0" borderId="0" xfId="33" applyNumberFormat="1" applyFont="1" applyFill="1" applyBorder="1" applyAlignment="1">
      <alignment/>
      <protection/>
    </xf>
    <xf numFmtId="0" fontId="30" fillId="0" borderId="0" xfId="33" applyFont="1" applyFill="1" applyAlignment="1">
      <alignment horizontal="center"/>
      <protection/>
    </xf>
    <xf numFmtId="0" fontId="33" fillId="0" borderId="0" xfId="61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34" fillId="0" borderId="0" xfId="56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1" fillId="0" borderId="0" xfId="33" applyFont="1" applyFill="1" applyAlignment="1">
      <alignment horizontal="left"/>
      <protection/>
    </xf>
    <xf numFmtId="0" fontId="11" fillId="0" borderId="0" xfId="61" applyFont="1" applyBorder="1" applyAlignment="1">
      <alignment horizontal="left" wrapText="1"/>
      <protection/>
    </xf>
    <xf numFmtId="0" fontId="11" fillId="0" borderId="0" xfId="61" applyFont="1" applyBorder="1">
      <alignment/>
      <protection/>
    </xf>
    <xf numFmtId="0" fontId="8" fillId="0" borderId="0" xfId="61" applyFont="1" applyBorder="1" applyAlignment="1">
      <alignment horizontal="left" wrapText="1"/>
      <protection/>
    </xf>
    <xf numFmtId="0" fontId="8" fillId="0" borderId="0" xfId="61" applyFont="1" applyBorder="1">
      <alignment/>
      <protection/>
    </xf>
    <xf numFmtId="0" fontId="8" fillId="0" borderId="10" xfId="33" applyFont="1" applyBorder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8" fillId="0" borderId="12" xfId="33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vertical="center"/>
      <protection/>
    </xf>
    <xf numFmtId="0" fontId="11" fillId="0" borderId="0" xfId="33" applyFont="1" applyFill="1">
      <alignment/>
      <protection/>
    </xf>
    <xf numFmtId="0" fontId="11" fillId="0" borderId="0" xfId="33" applyFont="1" applyFill="1" applyAlignment="1">
      <alignment horizontal="left" wrapText="1"/>
      <protection/>
    </xf>
    <xf numFmtId="0" fontId="11" fillId="0" borderId="0" xfId="33" applyFont="1" applyFill="1" applyBorder="1" applyAlignment="1">
      <alignment horizontal="center"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 horizontal="left" wrapText="1"/>
      <protection/>
    </xf>
    <xf numFmtId="0" fontId="13" fillId="0" borderId="17" xfId="60" applyFont="1" applyBorder="1" applyAlignment="1">
      <alignment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horizontal="center" wrapText="1"/>
      <protection/>
    </xf>
    <xf numFmtId="0" fontId="13" fillId="25" borderId="14" xfId="60" applyFont="1" applyFill="1" applyBorder="1" applyAlignment="1">
      <alignment horizontal="center" wrapText="1"/>
      <protection/>
    </xf>
    <xf numFmtId="0" fontId="13" fillId="25" borderId="14" xfId="60" applyFont="1" applyFill="1" applyBorder="1" applyAlignment="1">
      <alignment horizontal="center"/>
      <protection/>
    </xf>
    <xf numFmtId="2" fontId="13" fillId="25" borderId="14" xfId="60" applyNumberFormat="1" applyFont="1" applyFill="1" applyBorder="1" applyAlignment="1">
      <alignment horizontal="center"/>
      <protection/>
    </xf>
    <xf numFmtId="0" fontId="13" fillId="0" borderId="14" xfId="60" applyFont="1" applyBorder="1" applyAlignment="1">
      <alignment horizontal="center"/>
      <protection/>
    </xf>
    <xf numFmtId="2" fontId="13" fillId="0" borderId="14" xfId="60" applyNumberFormat="1" applyFont="1" applyBorder="1" applyAlignment="1">
      <alignment horizontal="center"/>
      <protection/>
    </xf>
    <xf numFmtId="0" fontId="13" fillId="25" borderId="15" xfId="60" applyFont="1" applyFill="1" applyBorder="1" applyAlignment="1">
      <alignment horizontal="center"/>
      <protection/>
    </xf>
    <xf numFmtId="1" fontId="4" fillId="0" borderId="32" xfId="33" applyNumberFormat="1" applyFont="1" applyBorder="1" applyAlignment="1">
      <alignment horizontal="center" vertical="center"/>
      <protection/>
    </xf>
    <xf numFmtId="0" fontId="64" fillId="0" borderId="2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/>
      <protection/>
    </xf>
    <xf numFmtId="0" fontId="66" fillId="0" borderId="21" xfId="33" applyFont="1" applyFill="1" applyBorder="1" applyAlignment="1">
      <alignment horizontal="center"/>
      <protection/>
    </xf>
    <xf numFmtId="0" fontId="7" fillId="8" borderId="0" xfId="33" applyFont="1" applyFill="1">
      <alignment/>
      <protection/>
    </xf>
    <xf numFmtId="0" fontId="7" fillId="9" borderId="0" xfId="33" applyFont="1" applyFill="1">
      <alignment/>
      <protection/>
    </xf>
    <xf numFmtId="0" fontId="8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7" fillId="0" borderId="0" xfId="33" applyFont="1" applyFill="1" applyAlignment="1">
      <alignment horizontal="left"/>
      <protection/>
    </xf>
    <xf numFmtId="0" fontId="11" fillId="0" borderId="0" xfId="33" applyFont="1" applyFill="1">
      <alignment/>
      <protection/>
    </xf>
    <xf numFmtId="0" fontId="11" fillId="0" borderId="0" xfId="33" applyFont="1" applyFill="1" applyAlignment="1">
      <alignment horizontal="left" wrapText="1"/>
      <protection/>
    </xf>
    <xf numFmtId="188" fontId="7" fillId="0" borderId="0" xfId="33" applyNumberFormat="1" applyFont="1" applyFill="1" applyAlignment="1">
      <alignment horizontal="center"/>
      <protection/>
    </xf>
    <xf numFmtId="188" fontId="62" fillId="0" borderId="0" xfId="33" applyNumberFormat="1" applyFont="1" applyFill="1" applyAlignment="1">
      <alignment horizontal="center"/>
      <protection/>
    </xf>
    <xf numFmtId="188" fontId="0" fillId="0" borderId="0" xfId="60" applyNumberFormat="1" applyFill="1">
      <alignment/>
      <protection/>
    </xf>
    <xf numFmtId="0" fontId="0" fillId="0" borderId="0" xfId="60" applyFill="1" applyBorder="1">
      <alignment/>
      <protection/>
    </xf>
    <xf numFmtId="20" fontId="64" fillId="0" borderId="0" xfId="33" applyNumberFormat="1" applyFont="1" applyFill="1" applyBorder="1" applyAlignment="1">
      <alignment horizontal="center"/>
      <protection/>
    </xf>
    <xf numFmtId="2" fontId="26" fillId="0" borderId="0" xfId="33" applyNumberFormat="1" applyFont="1" applyFill="1" applyBorder="1" applyAlignment="1">
      <alignment horizontal="center"/>
      <protection/>
    </xf>
    <xf numFmtId="0" fontId="5" fillId="0" borderId="14" xfId="60" applyFont="1" applyBorder="1" applyAlignment="1">
      <alignment horizontal="center" wrapText="1"/>
      <protection/>
    </xf>
    <xf numFmtId="0" fontId="5" fillId="26" borderId="14" xfId="60" applyFont="1" applyFill="1" applyBorder="1" applyAlignment="1">
      <alignment horizontal="center" wrapText="1"/>
      <protection/>
    </xf>
    <xf numFmtId="0" fontId="5" fillId="26" borderId="15" xfId="60" applyFont="1" applyFill="1" applyBorder="1" applyAlignment="1">
      <alignment horizontal="center" wrapText="1"/>
      <protection/>
    </xf>
    <xf numFmtId="0" fontId="42" fillId="0" borderId="0" xfId="56" applyFont="1" applyBorder="1">
      <alignment/>
      <protection/>
    </xf>
    <xf numFmtId="0" fontId="43" fillId="0" borderId="0" xfId="61" applyFont="1" applyBorder="1">
      <alignment/>
      <protection/>
    </xf>
    <xf numFmtId="0" fontId="11" fillId="0" borderId="10" xfId="61" applyFont="1" applyBorder="1" applyAlignment="1">
      <alignment horizontal="left"/>
      <protection/>
    </xf>
    <xf numFmtId="0" fontId="13" fillId="0" borderId="12" xfId="61" applyFont="1" applyBorder="1">
      <alignment/>
      <protection/>
    </xf>
    <xf numFmtId="2" fontId="29" fillId="0" borderId="0" xfId="33" applyNumberFormat="1" applyFont="1" applyFill="1" applyBorder="1" applyAlignment="1">
      <alignment horizontal="center"/>
      <protection/>
    </xf>
    <xf numFmtId="2" fontId="25" fillId="0" borderId="0" xfId="33" applyNumberFormat="1" applyFont="1" applyFill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188" fontId="8" fillId="0" borderId="10" xfId="33" applyNumberFormat="1" applyFont="1" applyFill="1" applyBorder="1" applyAlignment="1">
      <alignment horizontal="center"/>
      <protection/>
    </xf>
    <xf numFmtId="0" fontId="8" fillId="0" borderId="12" xfId="61" applyFont="1" applyBorder="1">
      <alignment/>
      <protection/>
    </xf>
    <xf numFmtId="188" fontId="37" fillId="0" borderId="0" xfId="34" applyNumberFormat="1" applyFont="1" applyFill="1" applyBorder="1" applyAlignment="1">
      <alignment horizontal="center"/>
      <protection/>
    </xf>
    <xf numFmtId="0" fontId="44" fillId="0" borderId="0" xfId="56" applyFont="1" applyBorder="1">
      <alignment/>
      <protection/>
    </xf>
    <xf numFmtId="0" fontId="7" fillId="0" borderId="12" xfId="33" applyFont="1" applyBorder="1">
      <alignment/>
      <protection/>
    </xf>
    <xf numFmtId="1" fontId="12" fillId="0" borderId="0" xfId="61" applyNumberFormat="1" applyFont="1" applyBorder="1">
      <alignment/>
      <protection/>
    </xf>
    <xf numFmtId="1" fontId="19" fillId="0" borderId="0" xfId="61" applyNumberFormat="1" applyFont="1" applyBorder="1">
      <alignment/>
      <protection/>
    </xf>
    <xf numFmtId="1" fontId="30" fillId="0" borderId="10" xfId="61" applyNumberFormat="1" applyFont="1" applyBorder="1" applyAlignment="1">
      <alignment horizontal="center" vertical="center" wrapText="1"/>
      <protection/>
    </xf>
    <xf numFmtId="1" fontId="31" fillId="0" borderId="12" xfId="61" applyNumberFormat="1" applyFont="1" applyBorder="1" applyAlignment="1">
      <alignment horizontal="center" vertical="center" wrapText="1"/>
      <protection/>
    </xf>
    <xf numFmtId="1" fontId="20" fillId="0" borderId="0" xfId="61" applyNumberFormat="1" applyFont="1" applyBorder="1" applyAlignment="1">
      <alignment vertical="center"/>
      <protection/>
    </xf>
    <xf numFmtId="1" fontId="10" fillId="0" borderId="0" xfId="34" applyNumberFormat="1" applyFont="1" applyFill="1" applyAlignment="1">
      <alignment horizontal="center"/>
      <protection/>
    </xf>
    <xf numFmtId="1" fontId="25" fillId="0" borderId="0" xfId="33" applyNumberFormat="1" applyFont="1" applyFill="1" applyAlignment="1">
      <alignment horizontal="center"/>
      <protection/>
    </xf>
    <xf numFmtId="1" fontId="12" fillId="0" borderId="0" xfId="33" applyNumberFormat="1" applyFont="1">
      <alignment/>
      <protection/>
    </xf>
    <xf numFmtId="0" fontId="38" fillId="0" borderId="0" xfId="33" applyFont="1">
      <alignment/>
      <protection/>
    </xf>
    <xf numFmtId="0" fontId="38" fillId="0" borderId="0" xfId="33" applyFont="1" applyAlignment="1">
      <alignment horizontal="center"/>
      <protection/>
    </xf>
    <xf numFmtId="0" fontId="38" fillId="0" borderId="0" xfId="33" applyFont="1" applyAlignment="1">
      <alignment horizontal="left"/>
      <protection/>
    </xf>
    <xf numFmtId="2" fontId="38" fillId="0" borderId="0" xfId="33" applyNumberFormat="1" applyFont="1" applyFill="1" applyAlignment="1">
      <alignment/>
      <protection/>
    </xf>
    <xf numFmtId="2" fontId="70" fillId="0" borderId="0" xfId="33" applyNumberFormat="1" applyFont="1" applyFill="1" applyAlignment="1">
      <alignment horizontal="center"/>
      <protection/>
    </xf>
    <xf numFmtId="188" fontId="4" fillId="20" borderId="33" xfId="33" applyNumberFormat="1" applyFont="1" applyFill="1" applyBorder="1" applyAlignment="1">
      <alignment horizontal="center" vertical="center"/>
      <protection/>
    </xf>
    <xf numFmtId="188" fontId="4" fillId="20" borderId="34" xfId="33" applyNumberFormat="1" applyFont="1" applyFill="1" applyBorder="1" applyAlignment="1">
      <alignment horizontal="center" vertical="center"/>
      <protection/>
    </xf>
    <xf numFmtId="0" fontId="37" fillId="0" borderId="35" xfId="33" applyFont="1" applyBorder="1" applyAlignment="1">
      <alignment horizontal="center" vertical="center"/>
      <protection/>
    </xf>
    <xf numFmtId="0" fontId="37" fillId="0" borderId="33" xfId="33" applyFont="1" applyBorder="1" applyAlignment="1">
      <alignment horizontal="center" vertical="center"/>
      <protection/>
    </xf>
    <xf numFmtId="0" fontId="37" fillId="0" borderId="36" xfId="33" applyFont="1" applyBorder="1" applyAlignment="1">
      <alignment horizontal="center" wrapText="1"/>
      <protection/>
    </xf>
    <xf numFmtId="0" fontId="37" fillId="0" borderId="32" xfId="33" applyFont="1" applyBorder="1" applyAlignment="1">
      <alignment horizontal="center" wrapText="1"/>
      <protection/>
    </xf>
    <xf numFmtId="0" fontId="37" fillId="0" borderId="37" xfId="33" applyFont="1" applyBorder="1" applyAlignment="1">
      <alignment horizontal="center" wrapText="1"/>
      <protection/>
    </xf>
    <xf numFmtId="0" fontId="37" fillId="0" borderId="38" xfId="33" applyFont="1" applyBorder="1" applyAlignment="1">
      <alignment horizontal="center" vertical="center"/>
      <protection/>
    </xf>
    <xf numFmtId="188" fontId="4" fillId="20" borderId="39" xfId="33" applyNumberFormat="1" applyFont="1" applyFill="1" applyBorder="1" applyAlignment="1">
      <alignment horizontal="center" vertical="center"/>
      <protection/>
    </xf>
    <xf numFmtId="188" fontId="4" fillId="20" borderId="40" xfId="33" applyNumberFormat="1" applyFont="1" applyFill="1" applyBorder="1" applyAlignment="1">
      <alignment horizontal="center" vertical="center"/>
      <protection/>
    </xf>
    <xf numFmtId="0" fontId="37" fillId="0" borderId="41" xfId="33" applyFont="1" applyBorder="1" applyAlignment="1">
      <alignment horizontal="center" vertical="center"/>
      <protection/>
    </xf>
    <xf numFmtId="0" fontId="37" fillId="0" borderId="39" xfId="33" applyFont="1" applyBorder="1" applyAlignment="1">
      <alignment horizontal="center" vertical="center"/>
      <protection/>
    </xf>
    <xf numFmtId="0" fontId="37" fillId="0" borderId="37" xfId="33" applyFont="1" applyBorder="1" applyAlignment="1">
      <alignment horizontal="center" vertical="center"/>
      <protection/>
    </xf>
    <xf numFmtId="0" fontId="37" fillId="0" borderId="32" xfId="33" applyFont="1" applyBorder="1" applyAlignment="1">
      <alignment horizontal="center" vertical="center"/>
      <protection/>
    </xf>
    <xf numFmtId="0" fontId="37" fillId="0" borderId="36" xfId="33" applyFont="1" applyBorder="1" applyAlignment="1">
      <alignment horizontal="center" vertical="center"/>
      <protection/>
    </xf>
    <xf numFmtId="0" fontId="37" fillId="0" borderId="42" xfId="33" applyFont="1" applyBorder="1" applyAlignment="1">
      <alignment horizontal="center" vertical="center"/>
      <protection/>
    </xf>
    <xf numFmtId="0" fontId="38" fillId="0" borderId="43" xfId="33" applyFont="1" applyBorder="1" applyAlignment="1">
      <alignment horizontal="center" vertical="center"/>
      <protection/>
    </xf>
    <xf numFmtId="0" fontId="38" fillId="0" borderId="44" xfId="33" applyFont="1" applyBorder="1" applyAlignment="1">
      <alignment horizontal="center" vertical="center"/>
      <protection/>
    </xf>
    <xf numFmtId="0" fontId="38" fillId="0" borderId="45" xfId="33" applyFont="1" applyBorder="1" applyAlignment="1">
      <alignment horizontal="center" vertical="center"/>
      <protection/>
    </xf>
    <xf numFmtId="0" fontId="37" fillId="0" borderId="46" xfId="33" applyFont="1" applyBorder="1" applyAlignment="1">
      <alignment horizontal="center" vertical="center"/>
      <protection/>
    </xf>
    <xf numFmtId="0" fontId="37" fillId="0" borderId="27" xfId="33" applyFont="1" applyBorder="1" applyAlignment="1">
      <alignment horizontal="center" vertical="center"/>
      <protection/>
    </xf>
    <xf numFmtId="0" fontId="37" fillId="0" borderId="47" xfId="33" applyFont="1" applyBorder="1" applyAlignment="1">
      <alignment horizontal="center" vertical="center"/>
      <protection/>
    </xf>
    <xf numFmtId="0" fontId="38" fillId="0" borderId="48" xfId="33" applyFont="1" applyBorder="1" applyAlignment="1">
      <alignment horizontal="center" vertical="center"/>
      <protection/>
    </xf>
    <xf numFmtId="0" fontId="38" fillId="0" borderId="49" xfId="33" applyFont="1" applyBorder="1" applyAlignment="1">
      <alignment horizontal="center" vertical="center"/>
      <protection/>
    </xf>
    <xf numFmtId="0" fontId="4" fillId="0" borderId="50" xfId="33" applyFont="1" applyBorder="1" applyAlignment="1">
      <alignment horizontal="center"/>
      <protection/>
    </xf>
    <xf numFmtId="0" fontId="4" fillId="0" borderId="51" xfId="33" applyFont="1" applyBorder="1" applyAlignment="1">
      <alignment horizontal="center"/>
      <protection/>
    </xf>
    <xf numFmtId="0" fontId="4" fillId="0" borderId="52" xfId="33" applyFont="1" applyBorder="1" applyAlignment="1">
      <alignment horizontal="center"/>
      <protection/>
    </xf>
    <xf numFmtId="0" fontId="4" fillId="0" borderId="53" xfId="33" applyFont="1" applyBorder="1" applyAlignment="1">
      <alignment horizontal="center"/>
      <protection/>
    </xf>
    <xf numFmtId="0" fontId="4" fillId="0" borderId="54" xfId="33" applyFont="1" applyBorder="1" applyAlignment="1">
      <alignment horizontal="center"/>
      <protection/>
    </xf>
    <xf numFmtId="189" fontId="4" fillId="0" borderId="15" xfId="33" applyNumberFormat="1" applyFont="1" applyBorder="1" applyAlignment="1">
      <alignment horizontal="center" vertical="center" wrapText="1"/>
      <protection/>
    </xf>
    <xf numFmtId="189" fontId="4" fillId="0" borderId="26" xfId="33" applyNumberFormat="1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4" fillId="0" borderId="25" xfId="33" applyFont="1" applyBorder="1" applyAlignment="1">
      <alignment horizontal="center" vertical="center"/>
      <protection/>
    </xf>
    <xf numFmtId="14" fontId="4" fillId="0" borderId="12" xfId="33" applyNumberFormat="1" applyFont="1" applyFill="1" applyBorder="1" applyAlignment="1">
      <alignment horizontal="left"/>
      <protection/>
    </xf>
    <xf numFmtId="0" fontId="8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/>
      <protection/>
    </xf>
    <xf numFmtId="0" fontId="71" fillId="0" borderId="20" xfId="33" applyFont="1" applyBorder="1" applyAlignment="1">
      <alignment horizontal="center" vertical="center" wrapText="1"/>
      <protection/>
    </xf>
    <xf numFmtId="0" fontId="71" fillId="0" borderId="10" xfId="33" applyFont="1" applyBorder="1" applyAlignment="1">
      <alignment horizontal="center" vertical="center" wrapText="1"/>
      <protection/>
    </xf>
    <xf numFmtId="0" fontId="71" fillId="0" borderId="21" xfId="33" applyFont="1" applyBorder="1" applyAlignment="1">
      <alignment horizontal="center" vertical="center" wrapText="1"/>
      <protection/>
    </xf>
    <xf numFmtId="0" fontId="71" fillId="0" borderId="23" xfId="33" applyFont="1" applyBorder="1" applyAlignment="1">
      <alignment horizontal="center" vertical="center" wrapText="1"/>
      <protection/>
    </xf>
    <xf numFmtId="0" fontId="71" fillId="0" borderId="24" xfId="33" applyFont="1" applyBorder="1" applyAlignment="1">
      <alignment horizontal="center" vertical="center" wrapText="1"/>
      <protection/>
    </xf>
    <xf numFmtId="0" fontId="71" fillId="0" borderId="25" xfId="33" applyFont="1" applyBorder="1" applyAlignment="1">
      <alignment horizontal="center" vertical="center" wrapText="1"/>
      <protection/>
    </xf>
    <xf numFmtId="0" fontId="67" fillId="0" borderId="10" xfId="33" applyFont="1" applyBorder="1" applyAlignment="1">
      <alignment horizontal="center" wrapText="1"/>
      <protection/>
    </xf>
    <xf numFmtId="0" fontId="67" fillId="0" borderId="21" xfId="33" applyFont="1" applyBorder="1" applyAlignment="1">
      <alignment horizontal="center" wrapText="1"/>
      <protection/>
    </xf>
    <xf numFmtId="188" fontId="64" fillId="0" borderId="15" xfId="33" applyNumberFormat="1" applyFont="1" applyBorder="1" applyAlignment="1">
      <alignment horizontal="center" vertical="center" wrapText="1"/>
      <protection/>
    </xf>
    <xf numFmtId="188" fontId="64" fillId="0" borderId="26" xfId="33" applyNumberFormat="1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3 метра" xfId="58"/>
    <cellStyle name="Обычный_Вода вышка  К-2008-3 день" xfId="59"/>
    <cellStyle name="Обычный_ДВыш" xfId="60"/>
    <cellStyle name="Обычный_Чемпионат и Перв 1 и 3 м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-0.24997000396251678"/>
  </sheetPr>
  <dimension ref="A1:AB152"/>
  <sheetViews>
    <sheetView zoomScale="90" zoomScaleNormal="90" zoomScalePageLayoutView="0" workbookViewId="0" topLeftCell="A112">
      <selection activeCell="A132" sqref="A132:IV132"/>
    </sheetView>
  </sheetViews>
  <sheetFormatPr defaultColWidth="8.00390625" defaultRowHeight="12.75" outlineLevelRow="1"/>
  <cols>
    <col min="1" max="1" width="6.28125" style="2" customWidth="1"/>
    <col min="2" max="2" width="5.00390625" style="11" customWidth="1"/>
    <col min="3" max="3" width="6.421875" style="11" customWidth="1"/>
    <col min="4" max="4" width="3.00390625" style="11" customWidth="1"/>
    <col min="5" max="5" width="5.00390625" style="11" customWidth="1"/>
    <col min="6" max="6" width="6.7109375" style="11" customWidth="1"/>
    <col min="7" max="7" width="4.8515625" style="11" customWidth="1"/>
    <col min="8" max="8" width="5.00390625" style="11" customWidth="1"/>
    <col min="9" max="9" width="7.140625" style="15" customWidth="1"/>
    <col min="10" max="10" width="3.8515625" style="11" customWidth="1"/>
    <col min="11" max="11" width="4.7109375" style="11" customWidth="1"/>
    <col min="12" max="12" width="7.00390625" style="11" customWidth="1"/>
    <col min="13" max="13" width="3.8515625" style="11" customWidth="1"/>
    <col min="14" max="14" width="4.7109375" style="11" customWidth="1"/>
    <col min="15" max="15" width="6.57421875" style="11" customWidth="1"/>
    <col min="16" max="16" width="3.8515625" style="11" customWidth="1"/>
    <col min="17" max="17" width="41.8515625" style="11" customWidth="1"/>
    <col min="18" max="18" width="10.00390625" style="194" customWidth="1"/>
    <col min="19" max="19" width="3.8515625" style="11" customWidth="1"/>
    <col min="20" max="20" width="4.7109375" style="11" customWidth="1"/>
    <col min="21" max="21" width="6.57421875" style="11" customWidth="1"/>
    <col min="22" max="22" width="3.8515625" style="11" customWidth="1"/>
    <col min="23" max="23" width="4.7109375" style="11" customWidth="1"/>
    <col min="24" max="24" width="6.57421875" style="11" customWidth="1"/>
    <col min="25" max="25" width="4.7109375" style="11" customWidth="1"/>
    <col min="26" max="26" width="9.00390625" style="6" customWidth="1"/>
    <col min="27" max="27" width="11.7109375" style="3" customWidth="1"/>
    <col min="28" max="16384" width="8.00390625" style="3" customWidth="1"/>
  </cols>
  <sheetData>
    <row r="1" spans="1:27" ht="15">
      <c r="A1" s="7"/>
      <c r="Z1" s="12"/>
      <c r="AA1" s="13"/>
    </row>
    <row r="2" spans="1:28" ht="14.25">
      <c r="A2" s="11"/>
      <c r="C2" s="171" t="s">
        <v>28</v>
      </c>
      <c r="D2" s="171"/>
      <c r="E2" s="171"/>
      <c r="F2" s="171"/>
      <c r="G2" s="171"/>
      <c r="H2" s="171"/>
      <c r="I2" s="172"/>
      <c r="J2" s="171"/>
      <c r="K2" s="171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  <c r="AA2" s="89"/>
      <c r="AB2" s="90"/>
    </row>
    <row r="3" spans="2:28" s="11" customFormat="1" ht="14.25">
      <c r="B3" s="14"/>
      <c r="C3" s="171" t="s">
        <v>29</v>
      </c>
      <c r="D3" s="171"/>
      <c r="E3" s="171"/>
      <c r="F3" s="171"/>
      <c r="G3" s="171"/>
      <c r="H3" s="171"/>
      <c r="I3" s="172"/>
      <c r="J3" s="171"/>
      <c r="K3" s="171"/>
      <c r="L3" s="91"/>
      <c r="M3" s="91"/>
      <c r="N3" s="91"/>
      <c r="O3" s="91"/>
      <c r="P3" s="92"/>
      <c r="Q3" s="91"/>
      <c r="R3" s="91"/>
      <c r="S3" s="91"/>
      <c r="T3" s="91"/>
      <c r="U3" s="87"/>
      <c r="V3" s="91"/>
      <c r="W3" s="87"/>
      <c r="X3" s="87"/>
      <c r="Y3" s="87"/>
      <c r="Z3" s="87"/>
      <c r="AA3" s="87"/>
      <c r="AB3" s="87"/>
    </row>
    <row r="4" spans="2:28" s="11" customFormat="1" ht="15.75">
      <c r="B4" s="14"/>
      <c r="C4" s="171" t="s">
        <v>30</v>
      </c>
      <c r="D4" s="171"/>
      <c r="E4" s="171"/>
      <c r="F4" s="171"/>
      <c r="G4" s="171"/>
      <c r="H4" s="171"/>
      <c r="I4" s="172"/>
      <c r="J4" s="171"/>
      <c r="K4" s="171"/>
      <c r="L4" s="93"/>
      <c r="M4" s="91"/>
      <c r="N4" s="91"/>
      <c r="O4" s="91"/>
      <c r="P4" s="87"/>
      <c r="Q4" s="91"/>
      <c r="R4" s="91"/>
      <c r="S4" s="91"/>
      <c r="T4" s="91"/>
      <c r="U4" s="87"/>
      <c r="V4" s="91"/>
      <c r="W4" s="87"/>
      <c r="X4" s="87"/>
      <c r="Y4" s="87"/>
      <c r="Z4" s="87"/>
      <c r="AA4" s="87"/>
      <c r="AB4" s="87"/>
    </row>
    <row r="5" spans="2:28" s="11" customFormat="1" ht="12.75">
      <c r="B5" s="14"/>
      <c r="C5" s="91"/>
      <c r="D5" s="91"/>
      <c r="E5" s="91"/>
      <c r="F5" s="91"/>
      <c r="G5" s="91"/>
      <c r="H5" s="91"/>
      <c r="I5" s="95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87"/>
      <c r="V5" s="91"/>
      <c r="W5" s="87"/>
      <c r="X5" s="87"/>
      <c r="Y5" s="87"/>
      <c r="Z5" s="87"/>
      <c r="AA5" s="87"/>
      <c r="AB5" s="87"/>
    </row>
    <row r="6" spans="2:28" s="11" customFormat="1" ht="12.75">
      <c r="B6" s="15">
        <v>1</v>
      </c>
      <c r="C6" s="94" t="s">
        <v>56</v>
      </c>
      <c r="D6" s="95"/>
      <c r="E6" s="95"/>
      <c r="F6" s="95"/>
      <c r="G6" s="95"/>
      <c r="H6" s="95" t="s">
        <v>57</v>
      </c>
      <c r="I6" s="95">
        <v>2002</v>
      </c>
      <c r="J6" s="173" t="s">
        <v>58</v>
      </c>
      <c r="K6" s="91"/>
      <c r="L6" s="91"/>
      <c r="M6" s="94"/>
      <c r="N6" s="91"/>
      <c r="O6" s="96" t="s">
        <v>59</v>
      </c>
      <c r="P6" s="96"/>
      <c r="Q6" s="96"/>
      <c r="R6" s="96"/>
      <c r="S6" s="96"/>
      <c r="T6" s="96"/>
      <c r="U6" s="87"/>
      <c r="V6" s="94"/>
      <c r="W6" s="87"/>
      <c r="X6" s="87"/>
      <c r="Y6" s="87"/>
      <c r="Z6" s="87"/>
      <c r="AA6" s="87"/>
      <c r="AB6" s="87"/>
    </row>
    <row r="7" spans="2:28" s="11" customFormat="1" ht="15">
      <c r="B7" s="33"/>
      <c r="C7" s="95" t="s">
        <v>52</v>
      </c>
      <c r="D7" s="97">
        <v>5</v>
      </c>
      <c r="E7" s="98" t="e">
        <f ca="1">INDIRECT(CONCATENATE("'КЭТВ'!","D",TEXT(MATCH(C7&amp;D7,#REF!,0),0)))</f>
        <v>#REF!</v>
      </c>
      <c r="F7" s="95" t="s">
        <v>60</v>
      </c>
      <c r="G7" s="97">
        <v>5</v>
      </c>
      <c r="H7" s="98" t="e">
        <f ca="1">INDIRECT(CONCATENATE("'КЭТВ'!","D",TEXT(MATCH(F7&amp;G7,#REF!,0),0)))</f>
        <v>#REF!</v>
      </c>
      <c r="I7" s="95" t="s">
        <v>61</v>
      </c>
      <c r="J7" s="97">
        <v>5</v>
      </c>
      <c r="K7" s="98" t="e">
        <f ca="1">INDIRECT(CONCATENATE("'КЭТВ'!","D",TEXT(MATCH(I7&amp;J7,#REF!,0),0)))</f>
        <v>#REF!</v>
      </c>
      <c r="L7" s="95" t="s">
        <v>62</v>
      </c>
      <c r="M7" s="97">
        <v>5</v>
      </c>
      <c r="N7" s="98" t="e">
        <f ca="1">INDIRECT(CONCATENATE("'КЭТВ'!","D",TEXT(MATCH(L7&amp;M7,#REF!,0),0)))</f>
        <v>#REF!</v>
      </c>
      <c r="O7" s="95"/>
      <c r="P7" s="97"/>
      <c r="Q7" s="98"/>
      <c r="R7" s="195" t="e">
        <f>SUM(E7+H7+K7+N7)</f>
        <v>#REF!</v>
      </c>
      <c r="S7" s="97"/>
      <c r="T7" s="98"/>
      <c r="U7" s="95"/>
      <c r="V7" s="97"/>
      <c r="W7" s="98"/>
      <c r="X7" s="96"/>
      <c r="Y7" s="87"/>
      <c r="Z7" s="87"/>
      <c r="AA7" s="87"/>
      <c r="AB7" s="87"/>
    </row>
    <row r="8" spans="1:28" ht="12.75" outlineLevel="1">
      <c r="A8" s="11">
        <v>1</v>
      </c>
      <c r="B8" s="33"/>
      <c r="C8" s="96"/>
      <c r="D8" s="96"/>
      <c r="E8" s="96"/>
      <c r="F8" s="96"/>
      <c r="G8" s="96"/>
      <c r="H8" s="96"/>
      <c r="I8" s="95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87"/>
      <c r="Z8" s="99"/>
      <c r="AA8" s="90"/>
      <c r="AB8" s="90"/>
    </row>
    <row r="9" spans="1:28" ht="12.75" outlineLevel="1">
      <c r="A9" s="11">
        <v>2</v>
      </c>
      <c r="B9" s="14"/>
      <c r="C9" s="91"/>
      <c r="D9" s="91"/>
      <c r="E9" s="91"/>
      <c r="F9" s="91"/>
      <c r="G9" s="91"/>
      <c r="H9" s="91"/>
      <c r="I9" s="95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87"/>
      <c r="V9" s="91"/>
      <c r="W9" s="87"/>
      <c r="X9" s="87"/>
      <c r="Y9" s="87"/>
      <c r="Z9" s="99"/>
      <c r="AA9" s="90"/>
      <c r="AB9" s="90"/>
    </row>
    <row r="10" spans="1:28" ht="12.75" outlineLevel="1">
      <c r="A10" s="11">
        <v>3</v>
      </c>
      <c r="C10" s="87"/>
      <c r="D10" s="87"/>
      <c r="E10" s="87"/>
      <c r="F10" s="87"/>
      <c r="G10" s="87"/>
      <c r="H10" s="87"/>
      <c r="I10" s="95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99"/>
      <c r="AA10" s="90"/>
      <c r="AB10" s="90"/>
    </row>
    <row r="11" spans="1:28" ht="12.75" outlineLevel="1">
      <c r="A11" s="11">
        <v>4</v>
      </c>
      <c r="C11" s="87"/>
      <c r="D11" s="87"/>
      <c r="E11" s="100"/>
      <c r="F11" s="100"/>
      <c r="G11" s="87"/>
      <c r="H11" s="87"/>
      <c r="I11" s="95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99"/>
      <c r="AA11" s="90"/>
      <c r="AB11" s="90"/>
    </row>
    <row r="12" spans="1:28" ht="12.75" outlineLevel="1">
      <c r="A12" s="11">
        <v>5</v>
      </c>
      <c r="C12" s="87"/>
      <c r="D12" s="87"/>
      <c r="E12" s="87"/>
      <c r="F12" s="87"/>
      <c r="G12" s="87"/>
      <c r="H12" s="87"/>
      <c r="I12" s="95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99"/>
      <c r="AA12" s="90"/>
      <c r="AB12" s="90"/>
    </row>
    <row r="13" spans="2:28" s="11" customFormat="1" ht="12.75">
      <c r="B13" s="15">
        <v>2</v>
      </c>
      <c r="C13" s="94" t="s">
        <v>63</v>
      </c>
      <c r="D13" s="95"/>
      <c r="E13" s="95"/>
      <c r="F13" s="95"/>
      <c r="G13" s="95"/>
      <c r="H13" s="95" t="s">
        <v>57</v>
      </c>
      <c r="I13" s="95">
        <v>2001</v>
      </c>
      <c r="J13" s="173" t="s">
        <v>64</v>
      </c>
      <c r="K13" s="91"/>
      <c r="L13" s="91"/>
      <c r="M13" s="94"/>
      <c r="N13" s="91"/>
      <c r="O13" s="96" t="s">
        <v>65</v>
      </c>
      <c r="P13" s="96"/>
      <c r="Q13" s="96"/>
      <c r="R13" s="96"/>
      <c r="S13" s="96"/>
      <c r="T13" s="96"/>
      <c r="U13" s="87"/>
      <c r="V13" s="94"/>
      <c r="W13" s="87"/>
      <c r="X13" s="87"/>
      <c r="Y13" s="87"/>
      <c r="Z13" s="87"/>
      <c r="AA13" s="87"/>
      <c r="AB13" s="87"/>
    </row>
    <row r="14" spans="2:28" s="11" customFormat="1" ht="15">
      <c r="B14" s="33"/>
      <c r="C14" s="95" t="s">
        <v>52</v>
      </c>
      <c r="D14" s="97">
        <v>5</v>
      </c>
      <c r="E14" s="98" t="e">
        <f ca="1">INDIRECT(CONCATENATE("'КЭТВ'!","D",TEXT(MATCH(C14&amp;D14,#REF!,0),0)))</f>
        <v>#REF!</v>
      </c>
      <c r="F14" s="95" t="s">
        <v>61</v>
      </c>
      <c r="G14" s="97">
        <v>5</v>
      </c>
      <c r="H14" s="98" t="e">
        <f ca="1">INDIRECT(CONCATENATE("'КЭТВ'!","D",TEXT(MATCH(F14&amp;G14,#REF!,0),0)))</f>
        <v>#REF!</v>
      </c>
      <c r="I14" s="95" t="s">
        <v>55</v>
      </c>
      <c r="J14" s="97">
        <v>5</v>
      </c>
      <c r="K14" s="98" t="e">
        <f ca="1">INDIRECT(CONCATENATE("'КЭТВ'!","D",TEXT(MATCH(I14&amp;J14,#REF!,0),0)))</f>
        <v>#REF!</v>
      </c>
      <c r="L14" s="95" t="s">
        <v>66</v>
      </c>
      <c r="M14" s="97">
        <v>7</v>
      </c>
      <c r="N14" s="98" t="e">
        <f ca="1">INDIRECT(CONCATENATE("'КЭТВ'!","D",TEXT(MATCH(L14&amp;M14,#REF!,0),0)))</f>
        <v>#REF!</v>
      </c>
      <c r="O14" s="95"/>
      <c r="P14" s="97"/>
      <c r="Q14" s="98"/>
      <c r="R14" s="195" t="e">
        <f>SUM(E14+H14+K14+N14)</f>
        <v>#REF!</v>
      </c>
      <c r="S14" s="97"/>
      <c r="T14" s="98"/>
      <c r="U14" s="95"/>
      <c r="V14" s="97"/>
      <c r="W14" s="98"/>
      <c r="X14" s="96"/>
      <c r="Y14" s="87"/>
      <c r="Z14" s="87"/>
      <c r="AA14" s="87"/>
      <c r="AB14" s="87"/>
    </row>
    <row r="15" spans="1:28" ht="12.75" outlineLevel="1">
      <c r="A15" s="11">
        <v>1</v>
      </c>
      <c r="B15" s="33"/>
      <c r="C15" s="96"/>
      <c r="D15" s="96"/>
      <c r="E15" s="96"/>
      <c r="F15" s="96"/>
      <c r="G15" s="96"/>
      <c r="H15" s="96"/>
      <c r="I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87"/>
      <c r="Z15" s="99"/>
      <c r="AA15" s="90"/>
      <c r="AB15" s="90"/>
    </row>
    <row r="16" spans="1:28" ht="12.75" outlineLevel="1">
      <c r="A16" s="11">
        <v>2</v>
      </c>
      <c r="B16" s="14"/>
      <c r="C16" s="91"/>
      <c r="D16" s="91"/>
      <c r="E16" s="91"/>
      <c r="F16" s="91"/>
      <c r="G16" s="91"/>
      <c r="H16" s="91"/>
      <c r="I16" s="95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87"/>
      <c r="V16" s="91"/>
      <c r="W16" s="87"/>
      <c r="X16" s="87"/>
      <c r="Y16" s="87"/>
      <c r="Z16" s="99"/>
      <c r="AA16" s="90"/>
      <c r="AB16" s="90"/>
    </row>
    <row r="17" spans="1:28" ht="12.75" outlineLevel="1">
      <c r="A17" s="11">
        <v>3</v>
      </c>
      <c r="C17" s="87"/>
      <c r="D17" s="87"/>
      <c r="E17" s="87"/>
      <c r="F17" s="87"/>
      <c r="G17" s="87"/>
      <c r="H17" s="87"/>
      <c r="I17" s="95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99"/>
      <c r="AA17" s="90"/>
      <c r="AB17" s="90"/>
    </row>
    <row r="18" spans="1:28" ht="12.75" outlineLevel="1">
      <c r="A18" s="11">
        <v>4</v>
      </c>
      <c r="C18" s="87"/>
      <c r="D18" s="87"/>
      <c r="E18" s="100"/>
      <c r="F18" s="100"/>
      <c r="G18" s="87"/>
      <c r="H18" s="87"/>
      <c r="I18" s="95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99"/>
      <c r="AA18" s="90"/>
      <c r="AB18" s="90"/>
    </row>
    <row r="19" spans="1:28" ht="12.75" outlineLevel="1">
      <c r="A19" s="11">
        <v>5</v>
      </c>
      <c r="C19" s="87"/>
      <c r="D19" s="87"/>
      <c r="E19" s="87"/>
      <c r="F19" s="87"/>
      <c r="G19" s="87"/>
      <c r="H19" s="87"/>
      <c r="I19" s="95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99"/>
      <c r="AA19" s="90"/>
      <c r="AB19" s="90"/>
    </row>
    <row r="20" spans="2:28" s="11" customFormat="1" ht="12.75">
      <c r="B20" s="15">
        <v>3</v>
      </c>
      <c r="C20" s="94" t="s">
        <v>67</v>
      </c>
      <c r="D20" s="95"/>
      <c r="E20" s="95"/>
      <c r="F20" s="95"/>
      <c r="G20" s="95"/>
      <c r="H20" s="95" t="s">
        <v>57</v>
      </c>
      <c r="I20" s="95">
        <v>2002</v>
      </c>
      <c r="J20" s="173" t="s">
        <v>68</v>
      </c>
      <c r="K20" s="91"/>
      <c r="L20" s="91"/>
      <c r="M20" s="94"/>
      <c r="N20" s="91"/>
      <c r="O20" s="96" t="s">
        <v>69</v>
      </c>
      <c r="P20" s="96"/>
      <c r="Q20" s="96"/>
      <c r="R20" s="96"/>
      <c r="S20" s="96"/>
      <c r="T20" s="96"/>
      <c r="U20" s="87"/>
      <c r="V20" s="94"/>
      <c r="W20" s="87"/>
      <c r="X20" s="87"/>
      <c r="Y20" s="87"/>
      <c r="Z20" s="87"/>
      <c r="AA20" s="87"/>
      <c r="AB20" s="87"/>
    </row>
    <row r="21" spans="2:28" s="11" customFormat="1" ht="15">
      <c r="B21" s="33"/>
      <c r="C21" s="95" t="s">
        <v>52</v>
      </c>
      <c r="D21" s="97">
        <v>5</v>
      </c>
      <c r="E21" s="98" t="e">
        <f ca="1">INDIRECT(CONCATENATE("'КЭТВ'!","D",TEXT(MATCH(C21&amp;D21,#REF!,0),0)))</f>
        <v>#REF!</v>
      </c>
      <c r="F21" s="95" t="s">
        <v>61</v>
      </c>
      <c r="G21" s="97">
        <v>5</v>
      </c>
      <c r="H21" s="98" t="e">
        <f ca="1">INDIRECT(CONCATENATE("'КЭТВ'!","D",TEXT(MATCH(F21&amp;G21,#REF!,0),0)))</f>
        <v>#REF!</v>
      </c>
      <c r="I21" s="95" t="s">
        <v>70</v>
      </c>
      <c r="J21" s="97">
        <v>5</v>
      </c>
      <c r="K21" s="98" t="e">
        <f ca="1">INDIRECT(CONCATENATE("'КЭТВ'!","D",TEXT(MATCH(I21&amp;J21,#REF!,0),0)))</f>
        <v>#REF!</v>
      </c>
      <c r="L21" s="95" t="s">
        <v>71</v>
      </c>
      <c r="M21" s="97">
        <v>5</v>
      </c>
      <c r="N21" s="98" t="e">
        <f ca="1">INDIRECT(CONCATENATE("'КЭТВ'!","D",TEXT(MATCH(L21&amp;M21,#REF!,0),0)))</f>
        <v>#REF!</v>
      </c>
      <c r="O21" s="95"/>
      <c r="P21" s="97"/>
      <c r="Q21" s="98"/>
      <c r="R21" s="195" t="e">
        <f>SUM(E21+H21+K21+N21)</f>
        <v>#REF!</v>
      </c>
      <c r="S21" s="97"/>
      <c r="T21" s="98"/>
      <c r="U21" s="95"/>
      <c r="V21" s="97"/>
      <c r="W21" s="98"/>
      <c r="X21" s="96"/>
      <c r="Y21" s="87"/>
      <c r="Z21" s="87"/>
      <c r="AA21" s="87"/>
      <c r="AB21" s="87"/>
    </row>
    <row r="22" spans="1:28" ht="12.75" outlineLevel="1">
      <c r="A22" s="11">
        <v>1</v>
      </c>
      <c r="B22" s="33"/>
      <c r="C22" s="96"/>
      <c r="D22" s="96"/>
      <c r="E22" s="96"/>
      <c r="F22" s="96"/>
      <c r="G22" s="96"/>
      <c r="H22" s="96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87"/>
      <c r="Z22" s="99"/>
      <c r="AA22" s="90"/>
      <c r="AB22" s="90"/>
    </row>
    <row r="23" spans="1:28" ht="12.75" outlineLevel="1">
      <c r="A23" s="11">
        <v>2</v>
      </c>
      <c r="B23" s="14"/>
      <c r="C23" s="91"/>
      <c r="D23" s="91"/>
      <c r="E23" s="91"/>
      <c r="F23" s="91"/>
      <c r="G23" s="91"/>
      <c r="H23" s="91"/>
      <c r="I23" s="95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87"/>
      <c r="V23" s="91"/>
      <c r="W23" s="87"/>
      <c r="X23" s="87"/>
      <c r="Y23" s="87"/>
      <c r="Z23" s="99"/>
      <c r="AA23" s="90"/>
      <c r="AB23" s="90"/>
    </row>
    <row r="24" spans="1:28" ht="12.75" outlineLevel="1">
      <c r="A24" s="11">
        <v>3</v>
      </c>
      <c r="C24" s="87"/>
      <c r="D24" s="87"/>
      <c r="E24" s="87"/>
      <c r="F24" s="87"/>
      <c r="G24" s="87"/>
      <c r="H24" s="87"/>
      <c r="I24" s="95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99"/>
      <c r="AA24" s="90"/>
      <c r="AB24" s="90"/>
    </row>
    <row r="25" spans="1:28" ht="12.75" outlineLevel="1">
      <c r="A25" s="11">
        <v>4</v>
      </c>
      <c r="C25" s="87"/>
      <c r="D25" s="87"/>
      <c r="E25" s="100"/>
      <c r="F25" s="100"/>
      <c r="G25" s="87"/>
      <c r="H25" s="87"/>
      <c r="I25" s="95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99"/>
      <c r="AA25" s="90"/>
      <c r="AB25" s="90"/>
    </row>
    <row r="26" spans="1:28" ht="12.75" outlineLevel="1">
      <c r="A26" s="11">
        <v>5</v>
      </c>
      <c r="C26" s="87"/>
      <c r="D26" s="87"/>
      <c r="E26" s="87"/>
      <c r="F26" s="87"/>
      <c r="G26" s="87"/>
      <c r="H26" s="87"/>
      <c r="I26" s="95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99"/>
      <c r="AA26" s="90"/>
      <c r="AB26" s="90"/>
    </row>
    <row r="27" spans="2:28" s="11" customFormat="1" ht="12.75">
      <c r="B27" s="15">
        <v>4</v>
      </c>
      <c r="C27" s="94" t="s">
        <v>72</v>
      </c>
      <c r="D27" s="95"/>
      <c r="E27" s="95"/>
      <c r="F27" s="95"/>
      <c r="G27" s="95"/>
      <c r="H27" s="95" t="s">
        <v>57</v>
      </c>
      <c r="I27" s="95">
        <v>2002</v>
      </c>
      <c r="J27" s="173" t="s">
        <v>73</v>
      </c>
      <c r="K27" s="91"/>
      <c r="L27" s="91"/>
      <c r="M27" s="94"/>
      <c r="N27" s="91"/>
      <c r="O27" s="96" t="s">
        <v>74</v>
      </c>
      <c r="P27" s="96"/>
      <c r="Q27" s="96"/>
      <c r="R27" s="96"/>
      <c r="S27" s="96"/>
      <c r="T27" s="96"/>
      <c r="U27" s="87"/>
      <c r="V27" s="94"/>
      <c r="W27" s="87"/>
      <c r="X27" s="87"/>
      <c r="Y27" s="87"/>
      <c r="Z27" s="87"/>
      <c r="AA27" s="87"/>
      <c r="AB27" s="87"/>
    </row>
    <row r="28" spans="2:28" s="11" customFormat="1" ht="15">
      <c r="B28" s="33"/>
      <c r="C28" s="95" t="s">
        <v>52</v>
      </c>
      <c r="D28" s="97">
        <v>7</v>
      </c>
      <c r="E28" s="98" t="e">
        <f ca="1">INDIRECT(CONCATENATE("'КЭТВ'!","D",TEXT(MATCH(C28&amp;D28,#REF!,0),0)))</f>
        <v>#REF!</v>
      </c>
      <c r="F28" s="95" t="s">
        <v>61</v>
      </c>
      <c r="G28" s="97">
        <v>7</v>
      </c>
      <c r="H28" s="98" t="e">
        <f ca="1">INDIRECT(CONCATENATE("'КЭТВ'!","D",TEXT(MATCH(F28&amp;G28,#REF!,0),0)))</f>
        <v>#REF!</v>
      </c>
      <c r="I28" s="95" t="s">
        <v>71</v>
      </c>
      <c r="J28" s="97">
        <v>7</v>
      </c>
      <c r="K28" s="98" t="e">
        <f ca="1">INDIRECT(CONCATENATE("'КЭТВ'!","D",TEXT(MATCH(I28&amp;J28,#REF!,0),0)))</f>
        <v>#REF!</v>
      </c>
      <c r="L28" s="95" t="s">
        <v>75</v>
      </c>
      <c r="M28" s="97">
        <v>7</v>
      </c>
      <c r="N28" s="98" t="e">
        <f ca="1">INDIRECT(CONCATENATE("'КЭТВ'!","D",TEXT(MATCH(L28&amp;M28,#REF!,0),0)))</f>
        <v>#REF!</v>
      </c>
      <c r="O28" s="95"/>
      <c r="P28" s="97"/>
      <c r="Q28" s="98"/>
      <c r="R28" s="195" t="e">
        <f>SUM(E28+H28+K28+N28)</f>
        <v>#REF!</v>
      </c>
      <c r="S28" s="97"/>
      <c r="T28" s="98"/>
      <c r="U28" s="95"/>
      <c r="V28" s="97"/>
      <c r="W28" s="98"/>
      <c r="X28" s="96"/>
      <c r="Y28" s="87"/>
      <c r="Z28" s="87"/>
      <c r="AA28" s="87"/>
      <c r="AB28" s="87"/>
    </row>
    <row r="29" spans="1:28" ht="12.75" outlineLevel="1">
      <c r="A29" s="11">
        <v>1</v>
      </c>
      <c r="B29" s="33"/>
      <c r="C29" s="96"/>
      <c r="D29" s="96"/>
      <c r="E29" s="96"/>
      <c r="F29" s="96"/>
      <c r="G29" s="96"/>
      <c r="H29" s="96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87"/>
      <c r="Z29" s="99"/>
      <c r="AA29" s="90"/>
      <c r="AB29" s="90"/>
    </row>
    <row r="30" spans="1:28" ht="12.75" outlineLevel="1">
      <c r="A30" s="11">
        <v>2</v>
      </c>
      <c r="B30" s="14"/>
      <c r="C30" s="91"/>
      <c r="D30" s="91"/>
      <c r="E30" s="91"/>
      <c r="F30" s="91"/>
      <c r="G30" s="91"/>
      <c r="H30" s="91"/>
      <c r="I30" s="95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87"/>
      <c r="V30" s="91"/>
      <c r="W30" s="87"/>
      <c r="X30" s="87"/>
      <c r="Y30" s="87"/>
      <c r="Z30" s="99"/>
      <c r="AA30" s="90"/>
      <c r="AB30" s="90"/>
    </row>
    <row r="31" spans="1:28" ht="12.75" outlineLevel="1">
      <c r="A31" s="11">
        <v>3</v>
      </c>
      <c r="C31" s="87"/>
      <c r="D31" s="87"/>
      <c r="E31" s="87"/>
      <c r="F31" s="87"/>
      <c r="G31" s="87"/>
      <c r="H31" s="87"/>
      <c r="I31" s="95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99"/>
      <c r="AA31" s="90"/>
      <c r="AB31" s="90"/>
    </row>
    <row r="32" spans="1:28" ht="12.75" outlineLevel="1">
      <c r="A32" s="11">
        <v>4</v>
      </c>
      <c r="C32" s="87"/>
      <c r="D32" s="87"/>
      <c r="E32" s="100"/>
      <c r="F32" s="100"/>
      <c r="G32" s="87"/>
      <c r="H32" s="87"/>
      <c r="I32" s="95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99"/>
      <c r="AA32" s="90"/>
      <c r="AB32" s="90"/>
    </row>
    <row r="33" spans="1:28" ht="12.75" outlineLevel="1">
      <c r="A33" s="11">
        <v>5</v>
      </c>
      <c r="C33" s="87"/>
      <c r="D33" s="87"/>
      <c r="E33" s="87"/>
      <c r="F33" s="87"/>
      <c r="G33" s="87"/>
      <c r="H33" s="87"/>
      <c r="I33" s="95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99"/>
      <c r="AA33" s="90"/>
      <c r="AB33" s="90"/>
    </row>
    <row r="34" spans="2:28" s="11" customFormat="1" ht="12.75">
      <c r="B34" s="15">
        <v>5</v>
      </c>
      <c r="C34" s="94" t="s">
        <v>76</v>
      </c>
      <c r="D34" s="95"/>
      <c r="E34" s="95"/>
      <c r="F34" s="95"/>
      <c r="G34" s="95"/>
      <c r="H34" s="95" t="s">
        <v>77</v>
      </c>
      <c r="I34" s="95">
        <v>2002</v>
      </c>
      <c r="J34" s="173" t="s">
        <v>78</v>
      </c>
      <c r="K34" s="91"/>
      <c r="L34" s="91"/>
      <c r="M34" s="94"/>
      <c r="N34" s="91"/>
      <c r="O34" s="96" t="s">
        <v>79</v>
      </c>
      <c r="P34" s="96"/>
      <c r="Q34" s="96"/>
      <c r="R34" s="96"/>
      <c r="S34" s="96"/>
      <c r="T34" s="96"/>
      <c r="U34" s="87"/>
      <c r="V34" s="94"/>
      <c r="W34" s="87"/>
      <c r="X34" s="87"/>
      <c r="Y34" s="87"/>
      <c r="Z34" s="87"/>
      <c r="AA34" s="87"/>
      <c r="AB34" s="87"/>
    </row>
    <row r="35" spans="2:28" s="11" customFormat="1" ht="15">
      <c r="B35" s="33"/>
      <c r="C35" s="95" t="s">
        <v>52</v>
      </c>
      <c r="D35" s="97">
        <v>5</v>
      </c>
      <c r="E35" s="98" t="e">
        <f ca="1">INDIRECT(CONCATENATE("'КЭТВ'!","D",TEXT(MATCH(C35&amp;D35,#REF!,0),0)))</f>
        <v>#REF!</v>
      </c>
      <c r="F35" s="95" t="s">
        <v>61</v>
      </c>
      <c r="G35" s="97">
        <v>5</v>
      </c>
      <c r="H35" s="98" t="e">
        <f ca="1">INDIRECT(CONCATENATE("'КЭТВ'!","D",TEXT(MATCH(F35&amp;G35,#REF!,0),0)))</f>
        <v>#REF!</v>
      </c>
      <c r="I35" s="95" t="s">
        <v>60</v>
      </c>
      <c r="J35" s="97">
        <v>5</v>
      </c>
      <c r="K35" s="98" t="e">
        <f ca="1">INDIRECT(CONCATENATE("'КЭТВ'!","D",TEXT(MATCH(I35&amp;J35,#REF!,0),0)))</f>
        <v>#REF!</v>
      </c>
      <c r="L35" s="95" t="s">
        <v>71</v>
      </c>
      <c r="M35" s="97">
        <v>5</v>
      </c>
      <c r="N35" s="98" t="e">
        <f ca="1">INDIRECT(CONCATENATE("'КЭТВ'!","D",TEXT(MATCH(L35&amp;M35,#REF!,0),0)))</f>
        <v>#REF!</v>
      </c>
      <c r="O35" s="95"/>
      <c r="P35" s="97"/>
      <c r="Q35" s="98"/>
      <c r="R35" s="195" t="e">
        <f>SUM(E35+H35+K35+N35)</f>
        <v>#REF!</v>
      </c>
      <c r="S35" s="97"/>
      <c r="T35" s="98"/>
      <c r="U35" s="95"/>
      <c r="V35" s="97"/>
      <c r="W35" s="98"/>
      <c r="X35" s="96"/>
      <c r="Y35" s="87"/>
      <c r="Z35" s="87"/>
      <c r="AA35" s="87"/>
      <c r="AB35" s="87"/>
    </row>
    <row r="36" spans="1:28" ht="12.75" outlineLevel="1">
      <c r="A36" s="11">
        <v>1</v>
      </c>
      <c r="B36" s="33"/>
      <c r="C36" s="96"/>
      <c r="D36" s="96"/>
      <c r="E36" s="96"/>
      <c r="F36" s="96"/>
      <c r="G36" s="96"/>
      <c r="H36" s="96"/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87"/>
      <c r="Z36" s="99"/>
      <c r="AA36" s="90"/>
      <c r="AB36" s="90"/>
    </row>
    <row r="37" spans="1:28" ht="12.75" outlineLevel="1">
      <c r="A37" s="11">
        <v>2</v>
      </c>
      <c r="B37" s="14"/>
      <c r="C37" s="91"/>
      <c r="D37" s="91"/>
      <c r="E37" s="91"/>
      <c r="F37" s="91"/>
      <c r="G37" s="91"/>
      <c r="H37" s="91"/>
      <c r="I37" s="95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87"/>
      <c r="V37" s="91"/>
      <c r="W37" s="87"/>
      <c r="X37" s="87"/>
      <c r="Y37" s="87"/>
      <c r="Z37" s="99"/>
      <c r="AA37" s="90"/>
      <c r="AB37" s="90"/>
    </row>
    <row r="38" spans="1:28" ht="12.75" outlineLevel="1">
      <c r="A38" s="11">
        <v>3</v>
      </c>
      <c r="C38" s="87"/>
      <c r="D38" s="87"/>
      <c r="E38" s="87"/>
      <c r="F38" s="87"/>
      <c r="G38" s="87"/>
      <c r="H38" s="87"/>
      <c r="I38" s="9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99"/>
      <c r="AA38" s="90"/>
      <c r="AB38" s="90"/>
    </row>
    <row r="39" spans="1:28" ht="12.75" outlineLevel="1">
      <c r="A39" s="11">
        <v>4</v>
      </c>
      <c r="C39" s="87"/>
      <c r="D39" s="87"/>
      <c r="E39" s="100"/>
      <c r="F39" s="100"/>
      <c r="G39" s="87"/>
      <c r="H39" s="87"/>
      <c r="I39" s="95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99"/>
      <c r="AA39" s="90"/>
      <c r="AB39" s="90"/>
    </row>
    <row r="40" spans="1:28" ht="12.75" outlineLevel="1">
      <c r="A40" s="11">
        <v>5</v>
      </c>
      <c r="C40" s="87"/>
      <c r="D40" s="87"/>
      <c r="E40" s="87"/>
      <c r="F40" s="87"/>
      <c r="G40" s="87"/>
      <c r="H40" s="87"/>
      <c r="I40" s="95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99"/>
      <c r="AA40" s="90"/>
      <c r="AB40" s="90"/>
    </row>
    <row r="41" spans="2:28" s="11" customFormat="1" ht="12.75">
      <c r="B41" s="15">
        <v>6</v>
      </c>
      <c r="C41" s="94" t="s">
        <v>80</v>
      </c>
      <c r="D41" s="95"/>
      <c r="E41" s="95"/>
      <c r="F41" s="95"/>
      <c r="G41" s="95"/>
      <c r="H41" s="95" t="s">
        <v>57</v>
      </c>
      <c r="I41" s="95">
        <v>2001</v>
      </c>
      <c r="J41" s="173" t="s">
        <v>81</v>
      </c>
      <c r="K41" s="91"/>
      <c r="L41" s="91"/>
      <c r="M41" s="94"/>
      <c r="N41" s="91"/>
      <c r="O41" s="96" t="s">
        <v>82</v>
      </c>
      <c r="P41" s="96"/>
      <c r="Q41" s="96"/>
      <c r="R41" s="96"/>
      <c r="S41" s="96"/>
      <c r="T41" s="96"/>
      <c r="U41" s="87"/>
      <c r="V41" s="94"/>
      <c r="W41" s="87"/>
      <c r="X41" s="87"/>
      <c r="Y41" s="87"/>
      <c r="Z41" s="87"/>
      <c r="AA41" s="87"/>
      <c r="AB41" s="87"/>
    </row>
    <row r="42" spans="2:28" s="11" customFormat="1" ht="15">
      <c r="B42" s="33"/>
      <c r="C42" s="95" t="s">
        <v>55</v>
      </c>
      <c r="D42" s="97">
        <v>5</v>
      </c>
      <c r="E42" s="98" t="e">
        <f ca="1">INDIRECT(CONCATENATE("'КЭТВ'!","D",TEXT(MATCH(C42&amp;D42,#REF!,0),0)))</f>
        <v>#REF!</v>
      </c>
      <c r="F42" s="95" t="s">
        <v>66</v>
      </c>
      <c r="G42" s="97">
        <v>5</v>
      </c>
      <c r="H42" s="98" t="e">
        <f ca="1">INDIRECT(CONCATENATE("'КЭТВ'!","D",TEXT(MATCH(F42&amp;G42,#REF!,0),0)))</f>
        <v>#REF!</v>
      </c>
      <c r="I42" s="95" t="s">
        <v>83</v>
      </c>
      <c r="J42" s="97">
        <v>5</v>
      </c>
      <c r="K42" s="98" t="e">
        <f ca="1">INDIRECT(CONCATENATE("'КЭТВ'!","D",TEXT(MATCH(I42&amp;J42,#REF!,0),0)))</f>
        <v>#REF!</v>
      </c>
      <c r="L42" s="95" t="s">
        <v>52</v>
      </c>
      <c r="M42" s="97">
        <v>5</v>
      </c>
      <c r="N42" s="98" t="e">
        <f ca="1">INDIRECT(CONCATENATE("'КЭТВ'!","D",TEXT(MATCH(L42&amp;M42,#REF!,0),0)))</f>
        <v>#REF!</v>
      </c>
      <c r="O42" s="95"/>
      <c r="P42" s="97"/>
      <c r="Q42" s="98"/>
      <c r="R42" s="195" t="e">
        <f>SUM(E42+H42+K42+N42)</f>
        <v>#REF!</v>
      </c>
      <c r="S42" s="97"/>
      <c r="T42" s="98"/>
      <c r="U42" s="95"/>
      <c r="V42" s="97"/>
      <c r="W42" s="98"/>
      <c r="X42" s="96"/>
      <c r="Y42" s="87"/>
      <c r="Z42" s="87"/>
      <c r="AA42" s="87"/>
      <c r="AB42" s="87"/>
    </row>
    <row r="43" spans="1:28" ht="12.75" outlineLevel="1">
      <c r="A43" s="11">
        <v>1</v>
      </c>
      <c r="B43" s="33"/>
      <c r="C43" s="96"/>
      <c r="D43" s="96"/>
      <c r="E43" s="96"/>
      <c r="F43" s="96"/>
      <c r="G43" s="96"/>
      <c r="H43" s="96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87"/>
      <c r="Z43" s="99"/>
      <c r="AA43" s="90"/>
      <c r="AB43" s="90"/>
    </row>
    <row r="44" spans="1:28" ht="12.75" outlineLevel="1">
      <c r="A44" s="11">
        <v>2</v>
      </c>
      <c r="B44" s="14"/>
      <c r="C44" s="91"/>
      <c r="D44" s="91"/>
      <c r="E44" s="91"/>
      <c r="F44" s="91"/>
      <c r="G44" s="91"/>
      <c r="H44" s="91"/>
      <c r="I44" s="95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87"/>
      <c r="V44" s="91"/>
      <c r="W44" s="87"/>
      <c r="X44" s="87"/>
      <c r="Y44" s="87"/>
      <c r="Z44" s="99"/>
      <c r="AA44" s="90"/>
      <c r="AB44" s="90"/>
    </row>
    <row r="45" spans="1:28" ht="12.75" outlineLevel="1">
      <c r="A45" s="11">
        <v>3</v>
      </c>
      <c r="C45" s="87"/>
      <c r="D45" s="87"/>
      <c r="E45" s="87"/>
      <c r="F45" s="87"/>
      <c r="G45" s="87"/>
      <c r="H45" s="87"/>
      <c r="I45" s="95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99"/>
      <c r="AA45" s="90"/>
      <c r="AB45" s="90"/>
    </row>
    <row r="46" spans="1:28" ht="12.75" outlineLevel="1">
      <c r="A46" s="11">
        <v>4</v>
      </c>
      <c r="C46" s="87"/>
      <c r="D46" s="87"/>
      <c r="E46" s="100"/>
      <c r="F46" s="100"/>
      <c r="G46" s="87"/>
      <c r="H46" s="87"/>
      <c r="I46" s="95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99"/>
      <c r="AA46" s="90"/>
      <c r="AB46" s="90"/>
    </row>
    <row r="47" spans="1:28" ht="12.75" outlineLevel="1">
      <c r="A47" s="11">
        <v>5</v>
      </c>
      <c r="C47" s="87"/>
      <c r="D47" s="87"/>
      <c r="E47" s="87"/>
      <c r="F47" s="87"/>
      <c r="G47" s="87"/>
      <c r="H47" s="87"/>
      <c r="I47" s="95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99"/>
      <c r="AA47" s="90"/>
      <c r="AB47" s="90"/>
    </row>
    <row r="48" spans="2:28" s="11" customFormat="1" ht="12.75">
      <c r="B48" s="15">
        <v>7</v>
      </c>
      <c r="C48" s="94" t="s">
        <v>84</v>
      </c>
      <c r="D48" s="95"/>
      <c r="E48" s="95"/>
      <c r="F48" s="95"/>
      <c r="G48" s="95"/>
      <c r="H48" s="95" t="s">
        <v>77</v>
      </c>
      <c r="I48" s="95">
        <v>2002</v>
      </c>
      <c r="J48" s="173" t="s">
        <v>85</v>
      </c>
      <c r="K48" s="91"/>
      <c r="L48" s="91"/>
      <c r="M48" s="94"/>
      <c r="N48" s="91"/>
      <c r="O48" s="96" t="s">
        <v>86</v>
      </c>
      <c r="P48" s="96"/>
      <c r="Q48" s="96"/>
      <c r="R48" s="96"/>
      <c r="S48" s="96"/>
      <c r="T48" s="96"/>
      <c r="U48" s="87"/>
      <c r="V48" s="94"/>
      <c r="W48" s="87"/>
      <c r="X48" s="87"/>
      <c r="Y48" s="87"/>
      <c r="Z48" s="87"/>
      <c r="AA48" s="87"/>
      <c r="AB48" s="87"/>
    </row>
    <row r="49" spans="2:28" s="11" customFormat="1" ht="15">
      <c r="B49" s="33"/>
      <c r="C49" s="95" t="s">
        <v>52</v>
      </c>
      <c r="D49" s="97">
        <v>5</v>
      </c>
      <c r="E49" s="98" t="e">
        <f ca="1">INDIRECT(CONCATENATE("'КЭТВ'!","D",TEXT(MATCH(C49&amp;D49,#REF!,0),0)))</f>
        <v>#REF!</v>
      </c>
      <c r="F49" s="95" t="s">
        <v>61</v>
      </c>
      <c r="G49" s="97">
        <v>5</v>
      </c>
      <c r="H49" s="98" t="e">
        <f ca="1">INDIRECT(CONCATENATE("'КЭТВ'!","D",TEXT(MATCH(F49&amp;G49,#REF!,0),0)))</f>
        <v>#REF!</v>
      </c>
      <c r="I49" s="95" t="s">
        <v>55</v>
      </c>
      <c r="J49" s="97">
        <v>5</v>
      </c>
      <c r="K49" s="98" t="e">
        <f ca="1">INDIRECT(CONCATENATE("'КЭТВ'!","D",TEXT(MATCH(I49&amp;J49,#REF!,0),0)))</f>
        <v>#REF!</v>
      </c>
      <c r="L49" s="95" t="s">
        <v>62</v>
      </c>
      <c r="M49" s="97">
        <v>5</v>
      </c>
      <c r="N49" s="98" t="e">
        <f ca="1">INDIRECT(CONCATENATE("'КЭТВ'!","D",TEXT(MATCH(L49&amp;M49,#REF!,0),0)))</f>
        <v>#REF!</v>
      </c>
      <c r="O49" s="95"/>
      <c r="P49" s="97"/>
      <c r="Q49" s="98"/>
      <c r="R49" s="195" t="e">
        <f>SUM(E49+H49+K49+N49)</f>
        <v>#REF!</v>
      </c>
      <c r="S49" s="97"/>
      <c r="T49" s="98"/>
      <c r="U49" s="95"/>
      <c r="V49" s="97"/>
      <c r="W49" s="98"/>
      <c r="X49" s="96"/>
      <c r="Y49" s="87"/>
      <c r="Z49" s="87"/>
      <c r="AA49" s="87"/>
      <c r="AB49" s="87"/>
    </row>
    <row r="50" spans="1:28" ht="12.75" outlineLevel="1">
      <c r="A50" s="11">
        <v>1</v>
      </c>
      <c r="B50" s="33"/>
      <c r="C50" s="96"/>
      <c r="D50" s="96"/>
      <c r="E50" s="96"/>
      <c r="F50" s="96"/>
      <c r="G50" s="96"/>
      <c r="H50" s="96"/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87"/>
      <c r="Z50" s="99"/>
      <c r="AA50" s="90"/>
      <c r="AB50" s="90"/>
    </row>
    <row r="51" spans="1:28" ht="12.75" outlineLevel="1">
      <c r="A51" s="11">
        <v>2</v>
      </c>
      <c r="B51" s="14"/>
      <c r="C51" s="91"/>
      <c r="D51" s="91"/>
      <c r="E51" s="91"/>
      <c r="F51" s="91"/>
      <c r="G51" s="91"/>
      <c r="H51" s="91"/>
      <c r="I51" s="95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87"/>
      <c r="V51" s="91"/>
      <c r="W51" s="87"/>
      <c r="X51" s="87"/>
      <c r="Y51" s="87"/>
      <c r="Z51" s="99"/>
      <c r="AA51" s="90"/>
      <c r="AB51" s="90"/>
    </row>
    <row r="52" spans="1:28" ht="12.75" outlineLevel="1">
      <c r="A52" s="11">
        <v>3</v>
      </c>
      <c r="C52" s="87"/>
      <c r="D52" s="87"/>
      <c r="E52" s="87"/>
      <c r="F52" s="87"/>
      <c r="G52" s="87"/>
      <c r="H52" s="87"/>
      <c r="I52" s="95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99"/>
      <c r="AA52" s="90"/>
      <c r="AB52" s="90"/>
    </row>
    <row r="53" spans="1:28" ht="12.75" outlineLevel="1">
      <c r="A53" s="11">
        <v>4</v>
      </c>
      <c r="C53" s="87"/>
      <c r="D53" s="87"/>
      <c r="E53" s="100"/>
      <c r="F53" s="100"/>
      <c r="G53" s="87"/>
      <c r="H53" s="87"/>
      <c r="I53" s="95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99"/>
      <c r="AA53" s="90"/>
      <c r="AB53" s="90"/>
    </row>
    <row r="54" spans="1:28" ht="12.75" outlineLevel="1">
      <c r="A54" s="11">
        <v>5</v>
      </c>
      <c r="C54" s="87"/>
      <c r="D54" s="87"/>
      <c r="E54" s="87"/>
      <c r="F54" s="87"/>
      <c r="G54" s="87"/>
      <c r="H54" s="87"/>
      <c r="I54" s="95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99"/>
      <c r="AA54" s="90"/>
      <c r="AB54" s="90"/>
    </row>
    <row r="55" spans="2:28" s="11" customFormat="1" ht="12.75">
      <c r="B55" s="15">
        <v>8</v>
      </c>
      <c r="C55" s="94" t="s">
        <v>127</v>
      </c>
      <c r="D55" s="95"/>
      <c r="E55" s="95"/>
      <c r="F55" s="95"/>
      <c r="G55" s="95"/>
      <c r="H55" s="95" t="s">
        <v>57</v>
      </c>
      <c r="I55" s="95">
        <v>2002</v>
      </c>
      <c r="J55" s="173" t="s">
        <v>87</v>
      </c>
      <c r="K55" s="91"/>
      <c r="L55" s="91"/>
      <c r="M55" s="94"/>
      <c r="N55" s="91"/>
      <c r="O55" s="96" t="s">
        <v>125</v>
      </c>
      <c r="P55" s="96"/>
      <c r="Q55" s="96"/>
      <c r="R55" s="96"/>
      <c r="S55" s="96"/>
      <c r="T55" s="96"/>
      <c r="U55" s="87"/>
      <c r="V55" s="94"/>
      <c r="W55" s="87"/>
      <c r="X55" s="87"/>
      <c r="Y55" s="87"/>
      <c r="Z55" s="87"/>
      <c r="AA55" s="87"/>
      <c r="AB55" s="87"/>
    </row>
    <row r="56" spans="2:28" s="11" customFormat="1" ht="15">
      <c r="B56" s="33"/>
      <c r="C56" s="95" t="s">
        <v>88</v>
      </c>
      <c r="D56" s="97">
        <v>5</v>
      </c>
      <c r="E56" s="98" t="e">
        <f ca="1">INDIRECT(CONCATENATE("'КЭТВ'!","D",TEXT(MATCH(C56&amp;D56,#REF!,0),0)))</f>
        <v>#REF!</v>
      </c>
      <c r="F56" s="95" t="s">
        <v>83</v>
      </c>
      <c r="G56" s="97">
        <v>5</v>
      </c>
      <c r="H56" s="98" t="e">
        <f ca="1">INDIRECT(CONCATENATE("'КЭТВ'!","D",TEXT(MATCH(F56&amp;G56,#REF!,0),0)))</f>
        <v>#REF!</v>
      </c>
      <c r="I56" s="95" t="s">
        <v>60</v>
      </c>
      <c r="J56" s="97">
        <v>5</v>
      </c>
      <c r="K56" s="98" t="e">
        <f ca="1">INDIRECT(CONCATENATE("'КЭТВ'!","D",TEXT(MATCH(I56&amp;J56,#REF!,0),0)))</f>
        <v>#REF!</v>
      </c>
      <c r="L56" s="95" t="s">
        <v>75</v>
      </c>
      <c r="M56" s="97">
        <v>5</v>
      </c>
      <c r="N56" s="98" t="e">
        <f ca="1">INDIRECT(CONCATENATE("'КЭТВ'!","D",TEXT(MATCH(L56&amp;M56,#REF!,0),0)))</f>
        <v>#REF!</v>
      </c>
      <c r="O56" s="95"/>
      <c r="P56" s="97"/>
      <c r="Q56" s="98"/>
      <c r="R56" s="195" t="e">
        <f>SUM(E56+H56+K56+N56)</f>
        <v>#REF!</v>
      </c>
      <c r="S56" s="97"/>
      <c r="T56" s="98"/>
      <c r="U56" s="95"/>
      <c r="V56" s="97"/>
      <c r="W56" s="98"/>
      <c r="X56" s="96"/>
      <c r="Y56" s="87"/>
      <c r="Z56" s="87"/>
      <c r="AA56" s="87"/>
      <c r="AB56" s="87"/>
    </row>
    <row r="57" spans="1:28" ht="12.75" outlineLevel="1">
      <c r="A57" s="11">
        <v>1</v>
      </c>
      <c r="B57" s="33"/>
      <c r="C57" s="96"/>
      <c r="D57" s="96"/>
      <c r="E57" s="96"/>
      <c r="F57" s="96"/>
      <c r="G57" s="96"/>
      <c r="H57" s="96"/>
      <c r="I57" s="95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87"/>
      <c r="Z57" s="99"/>
      <c r="AA57" s="90"/>
      <c r="AB57" s="90"/>
    </row>
    <row r="58" spans="1:28" ht="12.75" outlineLevel="1">
      <c r="A58" s="11">
        <v>2</v>
      </c>
      <c r="B58" s="14"/>
      <c r="C58" s="91"/>
      <c r="D58" s="91"/>
      <c r="E58" s="91"/>
      <c r="F58" s="91"/>
      <c r="G58" s="91"/>
      <c r="H58" s="91"/>
      <c r="I58" s="95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87"/>
      <c r="V58" s="91"/>
      <c r="W58" s="87"/>
      <c r="X58" s="87"/>
      <c r="Y58" s="87"/>
      <c r="Z58" s="99"/>
      <c r="AA58" s="90"/>
      <c r="AB58" s="90"/>
    </row>
    <row r="59" spans="1:28" ht="12.75" outlineLevel="1">
      <c r="A59" s="11">
        <v>3</v>
      </c>
      <c r="C59" s="87"/>
      <c r="D59" s="87"/>
      <c r="E59" s="87"/>
      <c r="F59" s="87"/>
      <c r="G59" s="87"/>
      <c r="H59" s="87"/>
      <c r="I59" s="95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99"/>
      <c r="AA59" s="90"/>
      <c r="AB59" s="90"/>
    </row>
    <row r="60" spans="1:28" ht="12.75" outlineLevel="1">
      <c r="A60" s="11">
        <v>4</v>
      </c>
      <c r="C60" s="87"/>
      <c r="D60" s="87"/>
      <c r="E60" s="100"/>
      <c r="F60" s="100"/>
      <c r="G60" s="87"/>
      <c r="H60" s="87"/>
      <c r="I60" s="95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99"/>
      <c r="AA60" s="90"/>
      <c r="AB60" s="90"/>
    </row>
    <row r="61" spans="1:28" ht="12.75" outlineLevel="1">
      <c r="A61" s="11">
        <v>5</v>
      </c>
      <c r="C61" s="87"/>
      <c r="D61" s="87"/>
      <c r="E61" s="87"/>
      <c r="F61" s="87"/>
      <c r="G61" s="87"/>
      <c r="H61" s="87"/>
      <c r="I61" s="95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99"/>
      <c r="AA61" s="90"/>
      <c r="AB61" s="90"/>
    </row>
    <row r="62" spans="2:28" s="11" customFormat="1" ht="12.75">
      <c r="B62" s="15">
        <v>9</v>
      </c>
      <c r="C62" s="94" t="s">
        <v>89</v>
      </c>
      <c r="D62" s="95"/>
      <c r="E62" s="95"/>
      <c r="F62" s="95"/>
      <c r="G62" s="95"/>
      <c r="H62" s="95" t="s">
        <v>57</v>
      </c>
      <c r="I62" s="95">
        <v>2001</v>
      </c>
      <c r="J62" s="173" t="s">
        <v>58</v>
      </c>
      <c r="K62" s="91"/>
      <c r="L62" s="91"/>
      <c r="M62" s="94"/>
      <c r="N62" s="91"/>
      <c r="O62" s="96" t="s">
        <v>90</v>
      </c>
      <c r="P62" s="96"/>
      <c r="Q62" s="96"/>
      <c r="R62" s="96"/>
      <c r="S62" s="96"/>
      <c r="T62" s="96"/>
      <c r="U62" s="87"/>
      <c r="V62" s="94"/>
      <c r="W62" s="87"/>
      <c r="X62" s="87"/>
      <c r="Y62" s="87"/>
      <c r="Z62" s="87"/>
      <c r="AA62" s="87"/>
      <c r="AB62" s="87"/>
    </row>
    <row r="63" spans="2:28" s="11" customFormat="1" ht="15">
      <c r="B63" s="33"/>
      <c r="C63" s="95" t="s">
        <v>52</v>
      </c>
      <c r="D63" s="97">
        <v>5</v>
      </c>
      <c r="E63" s="98" t="e">
        <f ca="1">INDIRECT(CONCATENATE("'КЭТВ'!","D",TEXT(MATCH(C63&amp;D63,#REF!,0),0)))</f>
        <v>#REF!</v>
      </c>
      <c r="F63" s="95" t="s">
        <v>60</v>
      </c>
      <c r="G63" s="97">
        <v>5</v>
      </c>
      <c r="H63" s="98" t="e">
        <f ca="1">INDIRECT(CONCATENATE("'КЭТВ'!","D",TEXT(MATCH(F63&amp;G63,#REF!,0),0)))</f>
        <v>#REF!</v>
      </c>
      <c r="I63" s="95" t="s">
        <v>61</v>
      </c>
      <c r="J63" s="97">
        <v>5</v>
      </c>
      <c r="K63" s="98" t="e">
        <f ca="1">INDIRECT(CONCATENATE("'КЭТВ'!","D",TEXT(MATCH(I63&amp;J63,#REF!,0),0)))</f>
        <v>#REF!</v>
      </c>
      <c r="L63" s="95" t="s">
        <v>75</v>
      </c>
      <c r="M63" s="97">
        <v>5</v>
      </c>
      <c r="N63" s="98" t="e">
        <f ca="1">INDIRECT(CONCATENATE("'КЭТВ'!","D",TEXT(MATCH(L63&amp;M63,#REF!,0),0)))</f>
        <v>#REF!</v>
      </c>
      <c r="O63" s="95"/>
      <c r="P63" s="97"/>
      <c r="Q63" s="98"/>
      <c r="R63" s="195" t="e">
        <f>SUM(E63+H63+K63+N63)</f>
        <v>#REF!</v>
      </c>
      <c r="S63" s="97"/>
      <c r="T63" s="98"/>
      <c r="U63" s="95"/>
      <c r="V63" s="97"/>
      <c r="W63" s="98"/>
      <c r="X63" s="96"/>
      <c r="Y63" s="87"/>
      <c r="Z63" s="87"/>
      <c r="AA63" s="87"/>
      <c r="AB63" s="87"/>
    </row>
    <row r="64" spans="1:28" ht="12.75" outlineLevel="1">
      <c r="A64" s="11">
        <v>1</v>
      </c>
      <c r="B64" s="33"/>
      <c r="C64" s="96"/>
      <c r="D64" s="96"/>
      <c r="E64" s="96"/>
      <c r="F64" s="96"/>
      <c r="G64" s="96"/>
      <c r="H64" s="96"/>
      <c r="I64" s="95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87"/>
      <c r="Z64" s="99"/>
      <c r="AA64" s="90"/>
      <c r="AB64" s="90"/>
    </row>
    <row r="65" spans="1:28" ht="12.75" outlineLevel="1">
      <c r="A65" s="11">
        <v>2</v>
      </c>
      <c r="B65" s="14"/>
      <c r="C65" s="91"/>
      <c r="D65" s="91"/>
      <c r="E65" s="91"/>
      <c r="F65" s="91"/>
      <c r="G65" s="91"/>
      <c r="H65" s="91"/>
      <c r="I65" s="95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87"/>
      <c r="V65" s="91"/>
      <c r="W65" s="87"/>
      <c r="X65" s="87"/>
      <c r="Y65" s="87"/>
      <c r="Z65" s="99"/>
      <c r="AA65" s="90"/>
      <c r="AB65" s="90"/>
    </row>
    <row r="66" spans="1:28" ht="12.75" outlineLevel="1">
      <c r="A66" s="11">
        <v>3</v>
      </c>
      <c r="C66" s="87"/>
      <c r="D66" s="87"/>
      <c r="E66" s="87"/>
      <c r="F66" s="87"/>
      <c r="G66" s="87"/>
      <c r="H66" s="87"/>
      <c r="I66" s="95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99"/>
      <c r="AA66" s="90"/>
      <c r="AB66" s="90"/>
    </row>
    <row r="67" spans="1:28" ht="12.75" outlineLevel="1">
      <c r="A67" s="11">
        <v>4</v>
      </c>
      <c r="C67" s="87"/>
      <c r="D67" s="87"/>
      <c r="E67" s="100"/>
      <c r="F67" s="100"/>
      <c r="G67" s="87"/>
      <c r="H67" s="87"/>
      <c r="I67" s="95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99"/>
      <c r="AA67" s="90"/>
      <c r="AB67" s="90"/>
    </row>
    <row r="68" spans="1:28" ht="12.75" outlineLevel="1">
      <c r="A68" s="11">
        <v>5</v>
      </c>
      <c r="C68" s="87"/>
      <c r="D68" s="87"/>
      <c r="E68" s="87"/>
      <c r="F68" s="87"/>
      <c r="G68" s="87"/>
      <c r="H68" s="87"/>
      <c r="I68" s="95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99"/>
      <c r="AA68" s="90"/>
      <c r="AB68" s="90"/>
    </row>
    <row r="69" spans="2:28" s="11" customFormat="1" ht="12.75">
      <c r="B69" s="15">
        <v>10</v>
      </c>
      <c r="C69" s="94" t="s">
        <v>91</v>
      </c>
      <c r="D69" s="95"/>
      <c r="E69" s="95"/>
      <c r="F69" s="95"/>
      <c r="G69" s="95"/>
      <c r="H69" s="95" t="s">
        <v>57</v>
      </c>
      <c r="I69" s="95">
        <v>2002</v>
      </c>
      <c r="J69" s="173" t="s">
        <v>81</v>
      </c>
      <c r="K69" s="91"/>
      <c r="L69" s="91"/>
      <c r="M69" s="94"/>
      <c r="N69" s="91"/>
      <c r="O69" s="96" t="s">
        <v>92</v>
      </c>
      <c r="P69" s="96"/>
      <c r="Q69" s="96"/>
      <c r="R69" s="96"/>
      <c r="S69" s="96"/>
      <c r="T69" s="96"/>
      <c r="U69" s="87"/>
      <c r="V69" s="94"/>
      <c r="W69" s="87"/>
      <c r="X69" s="87"/>
      <c r="Y69" s="87"/>
      <c r="Z69" s="87"/>
      <c r="AA69" s="87"/>
      <c r="AB69" s="87"/>
    </row>
    <row r="70" spans="2:28" s="11" customFormat="1" ht="15">
      <c r="B70" s="33"/>
      <c r="C70" s="95" t="s">
        <v>53</v>
      </c>
      <c r="D70" s="97">
        <v>5</v>
      </c>
      <c r="E70" s="98" t="e">
        <f ca="1">INDIRECT(CONCATENATE("'КЭТВ'!","D",TEXT(MATCH(C70&amp;D70,#REF!,0),0)))</f>
        <v>#REF!</v>
      </c>
      <c r="F70" s="95" t="s">
        <v>52</v>
      </c>
      <c r="G70" s="97">
        <v>5</v>
      </c>
      <c r="H70" s="98" t="e">
        <f ca="1">INDIRECT(CONCATENATE("'КЭТВ'!","D",TEXT(MATCH(F70&amp;G70,#REF!,0),0)))</f>
        <v>#REF!</v>
      </c>
      <c r="I70" s="95" t="s">
        <v>71</v>
      </c>
      <c r="J70" s="97">
        <v>5</v>
      </c>
      <c r="K70" s="98" t="e">
        <f ca="1">INDIRECT(CONCATENATE("'КЭТВ'!","D",TEXT(MATCH(I70&amp;J70,#REF!,0),0)))</f>
        <v>#REF!</v>
      </c>
      <c r="L70" s="95" t="s">
        <v>75</v>
      </c>
      <c r="M70" s="97">
        <v>5</v>
      </c>
      <c r="N70" s="98" t="e">
        <f ca="1">INDIRECT(CONCATENATE("'КЭТВ'!","D",TEXT(MATCH(L70&amp;M70,#REF!,0),0)))</f>
        <v>#REF!</v>
      </c>
      <c r="O70" s="95"/>
      <c r="P70" s="97"/>
      <c r="Q70" s="98"/>
      <c r="R70" s="195" t="e">
        <f>SUM(E70+H70+K70+N70)</f>
        <v>#REF!</v>
      </c>
      <c r="S70" s="97"/>
      <c r="T70" s="98"/>
      <c r="U70" s="95"/>
      <c r="V70" s="97"/>
      <c r="W70" s="98"/>
      <c r="X70" s="96"/>
      <c r="Y70" s="87"/>
      <c r="Z70" s="87"/>
      <c r="AA70" s="87"/>
      <c r="AB70" s="87"/>
    </row>
    <row r="71" spans="1:28" ht="12.75" outlineLevel="1">
      <c r="A71" s="11">
        <v>1</v>
      </c>
      <c r="B71" s="33"/>
      <c r="C71" s="96"/>
      <c r="D71" s="96"/>
      <c r="E71" s="96"/>
      <c r="F71" s="96"/>
      <c r="G71" s="96"/>
      <c r="H71" s="96"/>
      <c r="I71" s="95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87"/>
      <c r="Z71" s="99"/>
      <c r="AA71" s="90"/>
      <c r="AB71" s="90"/>
    </row>
    <row r="72" spans="1:28" ht="12.75" outlineLevel="1">
      <c r="A72" s="11">
        <v>2</v>
      </c>
      <c r="B72" s="14"/>
      <c r="C72" s="91"/>
      <c r="D72" s="91"/>
      <c r="E72" s="91"/>
      <c r="F72" s="91"/>
      <c r="G72" s="91"/>
      <c r="H72" s="91"/>
      <c r="I72" s="95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87"/>
      <c r="V72" s="91"/>
      <c r="W72" s="87"/>
      <c r="X72" s="87"/>
      <c r="Y72" s="87"/>
      <c r="Z72" s="99"/>
      <c r="AA72" s="90"/>
      <c r="AB72" s="90"/>
    </row>
    <row r="73" spans="1:28" ht="12.75" outlineLevel="1">
      <c r="A73" s="11">
        <v>3</v>
      </c>
      <c r="C73" s="87"/>
      <c r="D73" s="87"/>
      <c r="E73" s="87"/>
      <c r="F73" s="87"/>
      <c r="G73" s="87"/>
      <c r="H73" s="87"/>
      <c r="I73" s="95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99"/>
      <c r="AA73" s="90"/>
      <c r="AB73" s="90"/>
    </row>
    <row r="74" spans="1:28" ht="12.75" outlineLevel="1">
      <c r="A74" s="11">
        <v>4</v>
      </c>
      <c r="C74" s="87"/>
      <c r="D74" s="87"/>
      <c r="E74" s="100"/>
      <c r="F74" s="100"/>
      <c r="G74" s="87"/>
      <c r="H74" s="87"/>
      <c r="I74" s="95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99"/>
      <c r="AA74" s="90"/>
      <c r="AB74" s="90"/>
    </row>
    <row r="75" spans="1:28" ht="12.75" outlineLevel="1">
      <c r="A75" s="11">
        <v>5</v>
      </c>
      <c r="C75" s="87"/>
      <c r="D75" s="87"/>
      <c r="E75" s="87"/>
      <c r="F75" s="87"/>
      <c r="G75" s="87"/>
      <c r="H75" s="87"/>
      <c r="I75" s="95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99"/>
      <c r="AA75" s="90"/>
      <c r="AB75" s="90"/>
    </row>
    <row r="76" spans="2:28" s="11" customFormat="1" ht="12.75">
      <c r="B76" s="15">
        <v>11</v>
      </c>
      <c r="C76" s="94" t="s">
        <v>93</v>
      </c>
      <c r="D76" s="95"/>
      <c r="E76" s="95"/>
      <c r="F76" s="95"/>
      <c r="G76" s="95"/>
      <c r="H76" s="95" t="s">
        <v>57</v>
      </c>
      <c r="I76" s="95">
        <v>2003</v>
      </c>
      <c r="J76" s="173" t="s">
        <v>73</v>
      </c>
      <c r="K76" s="91"/>
      <c r="L76" s="91"/>
      <c r="M76" s="94"/>
      <c r="N76" s="91"/>
      <c r="O76" s="96" t="s">
        <v>74</v>
      </c>
      <c r="P76" s="96"/>
      <c r="Q76" s="96"/>
      <c r="R76" s="96"/>
      <c r="S76" s="96"/>
      <c r="T76" s="96"/>
      <c r="U76" s="87"/>
      <c r="V76" s="94"/>
      <c r="W76" s="87"/>
      <c r="X76" s="87"/>
      <c r="Y76" s="87"/>
      <c r="Z76" s="87"/>
      <c r="AA76" s="87"/>
      <c r="AB76" s="87"/>
    </row>
    <row r="77" spans="2:28" s="11" customFormat="1" ht="15">
      <c r="B77" s="33"/>
      <c r="C77" s="95" t="s">
        <v>88</v>
      </c>
      <c r="D77" s="97">
        <v>7</v>
      </c>
      <c r="E77" s="98" t="e">
        <f ca="1">INDIRECT(CONCATENATE("'КЭТВ'!","D",TEXT(MATCH(C77&amp;D77,#REF!,0),0)))</f>
        <v>#REF!</v>
      </c>
      <c r="F77" s="95" t="s">
        <v>83</v>
      </c>
      <c r="G77" s="97">
        <v>5</v>
      </c>
      <c r="H77" s="98" t="e">
        <f ca="1">INDIRECT(CONCATENATE("'КЭТВ'!","D",TEXT(MATCH(F77&amp;G77,#REF!,0),0)))</f>
        <v>#REF!</v>
      </c>
      <c r="I77" s="95" t="s">
        <v>60</v>
      </c>
      <c r="J77" s="97">
        <v>7</v>
      </c>
      <c r="K77" s="98" t="e">
        <f ca="1">INDIRECT(CONCATENATE("'КЭТВ'!","D",TEXT(MATCH(I77&amp;J77,#REF!,0),0)))</f>
        <v>#REF!</v>
      </c>
      <c r="L77" s="95" t="s">
        <v>75</v>
      </c>
      <c r="M77" s="97">
        <v>5</v>
      </c>
      <c r="N77" s="98" t="e">
        <f ca="1">INDIRECT(CONCATENATE("'КЭТВ'!","D",TEXT(MATCH(L77&amp;M77,#REF!,0),0)))</f>
        <v>#REF!</v>
      </c>
      <c r="O77" s="95"/>
      <c r="P77" s="97"/>
      <c r="Q77" s="98"/>
      <c r="R77" s="195" t="e">
        <f>SUM(E77+H77+K77+N77)</f>
        <v>#REF!</v>
      </c>
      <c r="S77" s="97"/>
      <c r="T77" s="98"/>
      <c r="U77" s="95"/>
      <c r="V77" s="97"/>
      <c r="W77" s="98"/>
      <c r="X77" s="96"/>
      <c r="Y77" s="87"/>
      <c r="Z77" s="87"/>
      <c r="AA77" s="87"/>
      <c r="AB77" s="87"/>
    </row>
    <row r="78" spans="1:28" ht="12.75" outlineLevel="1">
      <c r="A78" s="11">
        <v>1</v>
      </c>
      <c r="B78" s="33"/>
      <c r="C78" s="96"/>
      <c r="D78" s="96"/>
      <c r="E78" s="96"/>
      <c r="F78" s="96"/>
      <c r="G78" s="96"/>
      <c r="H78" s="96"/>
      <c r="I78" s="95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87"/>
      <c r="Z78" s="99"/>
      <c r="AA78" s="90"/>
      <c r="AB78" s="90"/>
    </row>
    <row r="79" spans="1:28" ht="12.75" outlineLevel="1">
      <c r="A79" s="11">
        <v>2</v>
      </c>
      <c r="B79" s="14"/>
      <c r="C79" s="91"/>
      <c r="D79" s="91"/>
      <c r="E79" s="91"/>
      <c r="F79" s="91"/>
      <c r="G79" s="91"/>
      <c r="H79" s="91"/>
      <c r="I79" s="95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87"/>
      <c r="V79" s="91"/>
      <c r="W79" s="87"/>
      <c r="X79" s="87"/>
      <c r="Y79" s="87"/>
      <c r="Z79" s="99"/>
      <c r="AA79" s="90"/>
      <c r="AB79" s="90"/>
    </row>
    <row r="80" spans="1:28" ht="12.75" outlineLevel="1">
      <c r="A80" s="11">
        <v>3</v>
      </c>
      <c r="C80" s="87"/>
      <c r="D80" s="87"/>
      <c r="E80" s="87"/>
      <c r="F80" s="87"/>
      <c r="G80" s="87"/>
      <c r="H80" s="87"/>
      <c r="I80" s="9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99"/>
      <c r="AA80" s="90"/>
      <c r="AB80" s="90"/>
    </row>
    <row r="81" spans="1:28" ht="12.75" outlineLevel="1">
      <c r="A81" s="11">
        <v>4</v>
      </c>
      <c r="C81" s="87"/>
      <c r="D81" s="87"/>
      <c r="E81" s="100"/>
      <c r="F81" s="100"/>
      <c r="G81" s="87"/>
      <c r="H81" s="87"/>
      <c r="I81" s="95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99"/>
      <c r="AA81" s="90"/>
      <c r="AB81" s="90"/>
    </row>
    <row r="82" spans="1:28" ht="12.75" outlineLevel="1">
      <c r="A82" s="11">
        <v>5</v>
      </c>
      <c r="C82" s="87"/>
      <c r="D82" s="87"/>
      <c r="E82" s="87"/>
      <c r="F82" s="87"/>
      <c r="G82" s="87"/>
      <c r="H82" s="87"/>
      <c r="I82" s="95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99"/>
      <c r="AA82" s="90"/>
      <c r="AB82" s="90"/>
    </row>
    <row r="83" spans="2:28" s="11" customFormat="1" ht="12.75">
      <c r="B83" s="15">
        <v>12</v>
      </c>
      <c r="C83" s="94" t="s">
        <v>94</v>
      </c>
      <c r="D83" s="95"/>
      <c r="E83" s="95"/>
      <c r="F83" s="95"/>
      <c r="G83" s="95"/>
      <c r="H83" s="95" t="s">
        <v>95</v>
      </c>
      <c r="I83" s="95">
        <v>2001</v>
      </c>
      <c r="J83" s="173" t="s">
        <v>96</v>
      </c>
      <c r="K83" s="91"/>
      <c r="L83" s="91"/>
      <c r="M83" s="94"/>
      <c r="N83" s="91"/>
      <c r="O83" s="96" t="s">
        <v>97</v>
      </c>
      <c r="P83" s="96"/>
      <c r="Q83" s="96"/>
      <c r="R83" s="96"/>
      <c r="S83" s="96"/>
      <c r="T83" s="96"/>
      <c r="U83" s="87"/>
      <c r="V83" s="94"/>
      <c r="W83" s="87"/>
      <c r="X83" s="87"/>
      <c r="Y83" s="87"/>
      <c r="Z83" s="87"/>
      <c r="AA83" s="87"/>
      <c r="AB83" s="87"/>
    </row>
    <row r="84" spans="2:28" s="11" customFormat="1" ht="15">
      <c r="B84" s="33"/>
      <c r="C84" s="95" t="s">
        <v>53</v>
      </c>
      <c r="D84" s="97">
        <v>7</v>
      </c>
      <c r="E84" s="98" t="e">
        <f ca="1">INDIRECT(CONCATENATE("'КЭТВ'!","D",TEXT(MATCH(C84&amp;D84,#REF!,0),0)))</f>
        <v>#REF!</v>
      </c>
      <c r="F84" s="95" t="s">
        <v>52</v>
      </c>
      <c r="G84" s="97">
        <v>7</v>
      </c>
      <c r="H84" s="98" t="e">
        <f ca="1">INDIRECT(CONCATENATE("'КЭТВ'!","D",TEXT(MATCH(F84&amp;G84,#REF!,0),0)))</f>
        <v>#REF!</v>
      </c>
      <c r="I84" s="95" t="s">
        <v>55</v>
      </c>
      <c r="J84" s="97">
        <v>7</v>
      </c>
      <c r="K84" s="98" t="e">
        <f ca="1">INDIRECT(CONCATENATE("'КЭТВ'!","D",TEXT(MATCH(I84&amp;J84,#REF!,0),0)))</f>
        <v>#REF!</v>
      </c>
      <c r="L84" s="95" t="s">
        <v>66</v>
      </c>
      <c r="M84" s="97">
        <v>7</v>
      </c>
      <c r="N84" s="98" t="e">
        <f ca="1">INDIRECT(CONCATENATE("'КЭТВ'!","D",TEXT(MATCH(L84&amp;M84,#REF!,0),0)))</f>
        <v>#REF!</v>
      </c>
      <c r="O84" s="95"/>
      <c r="P84" s="97"/>
      <c r="Q84" s="98"/>
      <c r="R84" s="195" t="e">
        <f>SUM(E84+H84+K84+N84)</f>
        <v>#REF!</v>
      </c>
      <c r="S84" s="97"/>
      <c r="T84" s="98"/>
      <c r="U84" s="95"/>
      <c r="V84" s="97"/>
      <c r="W84" s="98"/>
      <c r="X84" s="96"/>
      <c r="Y84" s="87"/>
      <c r="Z84" s="87"/>
      <c r="AA84" s="87"/>
      <c r="AB84" s="87"/>
    </row>
    <row r="85" spans="1:28" ht="12.75" outlineLevel="1">
      <c r="A85" s="11">
        <v>1</v>
      </c>
      <c r="B85" s="33"/>
      <c r="C85" s="96"/>
      <c r="D85" s="96"/>
      <c r="E85" s="96"/>
      <c r="F85" s="96"/>
      <c r="G85" s="96"/>
      <c r="H85" s="96"/>
      <c r="I85" s="95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87"/>
      <c r="Z85" s="99"/>
      <c r="AA85" s="90"/>
      <c r="AB85" s="90"/>
    </row>
    <row r="86" spans="1:28" ht="12.75" outlineLevel="1">
      <c r="A86" s="11">
        <v>2</v>
      </c>
      <c r="B86" s="14"/>
      <c r="C86" s="91"/>
      <c r="D86" s="91"/>
      <c r="E86" s="91"/>
      <c r="F86" s="91"/>
      <c r="G86" s="91"/>
      <c r="H86" s="91"/>
      <c r="I86" s="95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87"/>
      <c r="V86" s="91"/>
      <c r="W86" s="87"/>
      <c r="X86" s="87"/>
      <c r="Y86" s="87"/>
      <c r="Z86" s="99"/>
      <c r="AA86" s="90"/>
      <c r="AB86" s="90"/>
    </row>
    <row r="87" spans="1:28" ht="12.75" outlineLevel="1">
      <c r="A87" s="11">
        <v>3</v>
      </c>
      <c r="C87" s="87"/>
      <c r="D87" s="87"/>
      <c r="E87" s="87"/>
      <c r="F87" s="87"/>
      <c r="G87" s="87"/>
      <c r="H87" s="87"/>
      <c r="I87" s="95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99"/>
      <c r="AA87" s="90"/>
      <c r="AB87" s="90"/>
    </row>
    <row r="88" spans="1:28" ht="12.75" outlineLevel="1">
      <c r="A88" s="11">
        <v>4</v>
      </c>
      <c r="C88" s="87"/>
      <c r="D88" s="87"/>
      <c r="E88" s="100"/>
      <c r="F88" s="100"/>
      <c r="G88" s="87"/>
      <c r="H88" s="87"/>
      <c r="I88" s="95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99"/>
      <c r="AA88" s="90"/>
      <c r="AB88" s="90"/>
    </row>
    <row r="89" spans="1:28" ht="12.75" outlineLevel="1">
      <c r="A89" s="11">
        <v>5</v>
      </c>
      <c r="C89" s="87"/>
      <c r="D89" s="87"/>
      <c r="E89" s="87"/>
      <c r="F89" s="87"/>
      <c r="G89" s="87"/>
      <c r="H89" s="87"/>
      <c r="I89" s="95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99"/>
      <c r="AA89" s="90"/>
      <c r="AB89" s="90"/>
    </row>
    <row r="90" spans="2:28" s="11" customFormat="1" ht="12.75">
      <c r="B90" s="15">
        <v>13</v>
      </c>
      <c r="C90" s="94" t="s">
        <v>98</v>
      </c>
      <c r="D90" s="95"/>
      <c r="E90" s="95"/>
      <c r="F90" s="95"/>
      <c r="G90" s="95"/>
      <c r="H90" s="95" t="s">
        <v>77</v>
      </c>
      <c r="I90" s="95">
        <v>2001</v>
      </c>
      <c r="J90" s="173" t="s">
        <v>99</v>
      </c>
      <c r="K90" s="91"/>
      <c r="L90" s="91"/>
      <c r="M90" s="94"/>
      <c r="N90" s="91"/>
      <c r="O90" s="96" t="s">
        <v>100</v>
      </c>
      <c r="P90" s="96"/>
      <c r="Q90" s="96"/>
      <c r="R90" s="96"/>
      <c r="S90" s="96"/>
      <c r="T90" s="96"/>
      <c r="U90" s="87"/>
      <c r="V90" s="94"/>
      <c r="W90" s="87"/>
      <c r="X90" s="87"/>
      <c r="Y90" s="87"/>
      <c r="Z90" s="87"/>
      <c r="AA90" s="87"/>
      <c r="AB90" s="87"/>
    </row>
    <row r="91" spans="2:28" s="11" customFormat="1" ht="15">
      <c r="B91" s="33"/>
      <c r="C91" s="95" t="s">
        <v>52</v>
      </c>
      <c r="D91" s="97">
        <v>5</v>
      </c>
      <c r="E91" s="98" t="e">
        <f ca="1">INDIRECT(CONCATENATE("'КЭТВ'!","D",TEXT(MATCH(C91&amp;D91,#REF!,0),0)))</f>
        <v>#REF!</v>
      </c>
      <c r="F91" s="95" t="s">
        <v>55</v>
      </c>
      <c r="G91" s="97">
        <v>5</v>
      </c>
      <c r="H91" s="98" t="e">
        <f ca="1">INDIRECT(CONCATENATE("'КЭТВ'!","D",TEXT(MATCH(F91&amp;G91,#REF!,0),0)))</f>
        <v>#REF!</v>
      </c>
      <c r="I91" s="95" t="s">
        <v>71</v>
      </c>
      <c r="J91" s="97">
        <v>5</v>
      </c>
      <c r="K91" s="98" t="e">
        <f ca="1">INDIRECT(CONCATENATE("'КЭТВ'!","D",TEXT(MATCH(I91&amp;J91,#REF!,0),0)))</f>
        <v>#REF!</v>
      </c>
      <c r="L91" s="95" t="s">
        <v>83</v>
      </c>
      <c r="M91" s="97">
        <v>5</v>
      </c>
      <c r="N91" s="98" t="e">
        <f ca="1">INDIRECT(CONCATENATE("'КЭТВ'!","D",TEXT(MATCH(L91&amp;M91,#REF!,0),0)))</f>
        <v>#REF!</v>
      </c>
      <c r="O91" s="95"/>
      <c r="P91" s="97"/>
      <c r="Q91" s="98"/>
      <c r="R91" s="195" t="e">
        <f>SUM(E91+H91+K91+N91)</f>
        <v>#REF!</v>
      </c>
      <c r="S91" s="97"/>
      <c r="T91" s="98"/>
      <c r="U91" s="95"/>
      <c r="V91" s="97"/>
      <c r="W91" s="98"/>
      <c r="X91" s="96"/>
      <c r="Y91" s="87"/>
      <c r="Z91" s="87"/>
      <c r="AA91" s="87"/>
      <c r="AB91" s="87"/>
    </row>
    <row r="92" spans="1:28" ht="12.75" outlineLevel="1">
      <c r="A92" s="11">
        <v>1</v>
      </c>
      <c r="B92" s="33"/>
      <c r="C92" s="96"/>
      <c r="D92" s="96"/>
      <c r="E92" s="96"/>
      <c r="F92" s="96"/>
      <c r="G92" s="96"/>
      <c r="H92" s="96"/>
      <c r="I92" s="95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87"/>
      <c r="Z92" s="99"/>
      <c r="AA92" s="90"/>
      <c r="AB92" s="90"/>
    </row>
    <row r="93" spans="1:28" ht="12.75" outlineLevel="1">
      <c r="A93" s="11">
        <v>2</v>
      </c>
      <c r="B93" s="14"/>
      <c r="C93" s="91"/>
      <c r="D93" s="91"/>
      <c r="E93" s="91"/>
      <c r="F93" s="91"/>
      <c r="G93" s="91"/>
      <c r="H93" s="91"/>
      <c r="I93" s="95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87"/>
      <c r="V93" s="91"/>
      <c r="W93" s="87"/>
      <c r="X93" s="87"/>
      <c r="Y93" s="87"/>
      <c r="Z93" s="99"/>
      <c r="AA93" s="90"/>
      <c r="AB93" s="90"/>
    </row>
    <row r="94" spans="1:28" ht="12.75" outlineLevel="1">
      <c r="A94" s="11">
        <v>3</v>
      </c>
      <c r="C94" s="87"/>
      <c r="D94" s="87"/>
      <c r="E94" s="87"/>
      <c r="F94" s="87"/>
      <c r="G94" s="87"/>
      <c r="H94" s="87"/>
      <c r="I94" s="95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99"/>
      <c r="AA94" s="90"/>
      <c r="AB94" s="90"/>
    </row>
    <row r="95" spans="1:28" ht="12.75" outlineLevel="1">
      <c r="A95" s="11">
        <v>4</v>
      </c>
      <c r="C95" s="87"/>
      <c r="D95" s="87"/>
      <c r="E95" s="100"/>
      <c r="F95" s="100"/>
      <c r="G95" s="87"/>
      <c r="H95" s="87"/>
      <c r="I95" s="95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99"/>
      <c r="AA95" s="90"/>
      <c r="AB95" s="90"/>
    </row>
    <row r="96" spans="1:28" ht="12.75" outlineLevel="1">
      <c r="A96" s="11">
        <v>5</v>
      </c>
      <c r="C96" s="87"/>
      <c r="D96" s="87"/>
      <c r="E96" s="87"/>
      <c r="F96" s="87"/>
      <c r="G96" s="87"/>
      <c r="H96" s="87"/>
      <c r="I96" s="95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99"/>
      <c r="AA96" s="90"/>
      <c r="AB96" s="90"/>
    </row>
    <row r="97" spans="2:28" s="11" customFormat="1" ht="12.75">
      <c r="B97" s="15">
        <v>14</v>
      </c>
      <c r="C97" s="94" t="s">
        <v>101</v>
      </c>
      <c r="D97" s="95"/>
      <c r="E97" s="95"/>
      <c r="F97" s="95"/>
      <c r="G97" s="95"/>
      <c r="H97" s="95" t="s">
        <v>77</v>
      </c>
      <c r="I97" s="95">
        <v>2002</v>
      </c>
      <c r="J97" s="173" t="s">
        <v>102</v>
      </c>
      <c r="K97" s="91"/>
      <c r="L97" s="91"/>
      <c r="M97" s="94"/>
      <c r="N97" s="91"/>
      <c r="O97" s="96" t="s">
        <v>103</v>
      </c>
      <c r="P97" s="96"/>
      <c r="Q97" s="96"/>
      <c r="R97" s="96"/>
      <c r="S97" s="96"/>
      <c r="T97" s="96"/>
      <c r="U97" s="87"/>
      <c r="V97" s="94"/>
      <c r="W97" s="87"/>
      <c r="X97" s="87"/>
      <c r="Y97" s="87"/>
      <c r="Z97" s="87"/>
      <c r="AA97" s="87"/>
      <c r="AB97" s="87"/>
    </row>
    <row r="98" spans="2:28" s="11" customFormat="1" ht="15">
      <c r="B98" s="33"/>
      <c r="C98" s="95" t="s">
        <v>52</v>
      </c>
      <c r="D98" s="97">
        <v>5</v>
      </c>
      <c r="E98" s="98" t="e">
        <f ca="1">INDIRECT(CONCATENATE("'КЭТВ'!","D",TEXT(MATCH(C98&amp;D98,#REF!,0),0)))</f>
        <v>#REF!</v>
      </c>
      <c r="F98" s="95" t="s">
        <v>53</v>
      </c>
      <c r="G98" s="97">
        <v>5</v>
      </c>
      <c r="H98" s="98" t="e">
        <f ca="1">INDIRECT(CONCATENATE("'КЭТВ'!","D",TEXT(MATCH(F98&amp;G98,#REF!,0),0)))</f>
        <v>#REF!</v>
      </c>
      <c r="I98" s="95" t="s">
        <v>55</v>
      </c>
      <c r="J98" s="97">
        <v>5</v>
      </c>
      <c r="K98" s="98" t="e">
        <f ca="1">INDIRECT(CONCATENATE("'КЭТВ'!","D",TEXT(MATCH(I98&amp;J98,#REF!,0),0)))</f>
        <v>#REF!</v>
      </c>
      <c r="L98" s="95" t="s">
        <v>66</v>
      </c>
      <c r="M98" s="97">
        <v>5</v>
      </c>
      <c r="N98" s="98" t="e">
        <f ca="1">INDIRECT(CONCATENATE("'КЭТВ'!","D",TEXT(MATCH(L98&amp;M98,#REF!,0),0)))</f>
        <v>#REF!</v>
      </c>
      <c r="O98" s="95"/>
      <c r="P98" s="97"/>
      <c r="Q98" s="98"/>
      <c r="R98" s="195" t="e">
        <f>SUM(E98+H98+K98+N98)</f>
        <v>#REF!</v>
      </c>
      <c r="S98" s="97"/>
      <c r="T98" s="98"/>
      <c r="U98" s="95"/>
      <c r="V98" s="97"/>
      <c r="W98" s="98"/>
      <c r="X98" s="96"/>
      <c r="Y98" s="87"/>
      <c r="Z98" s="87"/>
      <c r="AA98" s="87"/>
      <c r="AB98" s="87"/>
    </row>
    <row r="99" spans="1:28" ht="12.75" outlineLevel="1">
      <c r="A99" s="11">
        <v>1</v>
      </c>
      <c r="B99" s="33"/>
      <c r="C99" s="96"/>
      <c r="D99" s="96"/>
      <c r="E99" s="96"/>
      <c r="F99" s="96"/>
      <c r="G99" s="96"/>
      <c r="H99" s="96"/>
      <c r="I99" s="95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87"/>
      <c r="Z99" s="99"/>
      <c r="AA99" s="90"/>
      <c r="AB99" s="90"/>
    </row>
    <row r="100" spans="1:28" ht="12.75" outlineLevel="1">
      <c r="A100" s="11">
        <v>2</v>
      </c>
      <c r="B100" s="14"/>
      <c r="C100" s="91"/>
      <c r="D100" s="91"/>
      <c r="E100" s="91"/>
      <c r="F100" s="91"/>
      <c r="G100" s="91"/>
      <c r="H100" s="91"/>
      <c r="I100" s="95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87"/>
      <c r="V100" s="91"/>
      <c r="W100" s="87"/>
      <c r="X100" s="87"/>
      <c r="Y100" s="87"/>
      <c r="Z100" s="99"/>
      <c r="AA100" s="90"/>
      <c r="AB100" s="90"/>
    </row>
    <row r="101" spans="1:28" ht="12.75" outlineLevel="1">
      <c r="A101" s="11">
        <v>3</v>
      </c>
      <c r="C101" s="87"/>
      <c r="D101" s="87"/>
      <c r="E101" s="87"/>
      <c r="F101" s="87"/>
      <c r="G101" s="87"/>
      <c r="H101" s="87"/>
      <c r="I101" s="95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99"/>
      <c r="AA101" s="90"/>
      <c r="AB101" s="90"/>
    </row>
    <row r="102" spans="1:28" ht="12.75" outlineLevel="1">
      <c r="A102" s="11">
        <v>4</v>
      </c>
      <c r="C102" s="87"/>
      <c r="D102" s="87"/>
      <c r="E102" s="100"/>
      <c r="F102" s="100"/>
      <c r="G102" s="87"/>
      <c r="H102" s="87"/>
      <c r="I102" s="95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99"/>
      <c r="AA102" s="90"/>
      <c r="AB102" s="90"/>
    </row>
    <row r="103" spans="1:28" ht="12.75" outlineLevel="1">
      <c r="A103" s="11">
        <v>5</v>
      </c>
      <c r="C103" s="87"/>
      <c r="D103" s="87"/>
      <c r="E103" s="87"/>
      <c r="F103" s="87"/>
      <c r="G103" s="87"/>
      <c r="H103" s="87"/>
      <c r="I103" s="95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99"/>
      <c r="AA103" s="90"/>
      <c r="AB103" s="90"/>
    </row>
    <row r="104" spans="2:28" s="11" customFormat="1" ht="12.75">
      <c r="B104" s="15">
        <v>15</v>
      </c>
      <c r="C104" s="94" t="s">
        <v>104</v>
      </c>
      <c r="D104" s="95"/>
      <c r="E104" s="95"/>
      <c r="F104" s="95"/>
      <c r="G104" s="95"/>
      <c r="H104" s="95" t="s">
        <v>57</v>
      </c>
      <c r="I104" s="95">
        <v>2001</v>
      </c>
      <c r="J104" s="173" t="s">
        <v>87</v>
      </c>
      <c r="K104" s="91"/>
      <c r="L104" s="91"/>
      <c r="M104" s="94"/>
      <c r="N104" s="91"/>
      <c r="O104" s="96" t="s">
        <v>115</v>
      </c>
      <c r="P104" s="96"/>
      <c r="Q104" s="96"/>
      <c r="R104" s="96"/>
      <c r="S104" s="96"/>
      <c r="T104" s="96"/>
      <c r="U104" s="87"/>
      <c r="V104" s="94"/>
      <c r="W104" s="87"/>
      <c r="X104" s="87"/>
      <c r="Y104" s="87"/>
      <c r="Z104" s="87"/>
      <c r="AA104" s="87"/>
      <c r="AB104" s="87"/>
    </row>
    <row r="105" spans="2:28" s="11" customFormat="1" ht="15">
      <c r="B105" s="33"/>
      <c r="C105" s="95" t="s">
        <v>83</v>
      </c>
      <c r="D105" s="97">
        <v>5</v>
      </c>
      <c r="E105" s="98" t="e">
        <f ca="1">INDIRECT(CONCATENATE("'КЭТВ'!","D",TEXT(MATCH(C105&amp;D105,#REF!,0),0)))</f>
        <v>#REF!</v>
      </c>
      <c r="F105" s="95" t="s">
        <v>52</v>
      </c>
      <c r="G105" s="97">
        <v>5</v>
      </c>
      <c r="H105" s="98" t="e">
        <f ca="1">INDIRECT(CONCATENATE("'КЭТВ'!","D",TEXT(MATCH(F105&amp;G105,#REF!,0),0)))</f>
        <v>#REF!</v>
      </c>
      <c r="I105" s="95" t="s">
        <v>55</v>
      </c>
      <c r="J105" s="97">
        <v>5</v>
      </c>
      <c r="K105" s="98" t="e">
        <f ca="1">INDIRECT(CONCATENATE("'КЭТВ'!","D",TEXT(MATCH(I105&amp;J105,#REF!,0),0)))</f>
        <v>#REF!</v>
      </c>
      <c r="L105" s="95" t="s">
        <v>75</v>
      </c>
      <c r="M105" s="97">
        <v>5</v>
      </c>
      <c r="N105" s="98" t="e">
        <f ca="1">INDIRECT(CONCATENATE("'КЭТВ'!","D",TEXT(MATCH(L105&amp;M105,#REF!,0),0)))</f>
        <v>#REF!</v>
      </c>
      <c r="O105" s="95"/>
      <c r="P105" s="97"/>
      <c r="Q105" s="98"/>
      <c r="R105" s="195" t="e">
        <f>SUM(E105+H105+K105+N105)</f>
        <v>#REF!</v>
      </c>
      <c r="S105" s="97"/>
      <c r="T105" s="98"/>
      <c r="U105" s="95"/>
      <c r="V105" s="97"/>
      <c r="W105" s="98"/>
      <c r="X105" s="96"/>
      <c r="Y105" s="87"/>
      <c r="Z105" s="87"/>
      <c r="AA105" s="87"/>
      <c r="AB105" s="87"/>
    </row>
    <row r="106" spans="1:28" ht="12.75" outlineLevel="1">
      <c r="A106" s="11">
        <v>1</v>
      </c>
      <c r="B106" s="33"/>
      <c r="C106" s="96"/>
      <c r="D106" s="96"/>
      <c r="E106" s="96"/>
      <c r="F106" s="96"/>
      <c r="G106" s="96"/>
      <c r="H106" s="96"/>
      <c r="I106" s="95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87"/>
      <c r="Z106" s="99"/>
      <c r="AA106" s="90"/>
      <c r="AB106" s="90"/>
    </row>
    <row r="107" spans="1:28" ht="12.75" outlineLevel="1">
      <c r="A107" s="11">
        <v>2</v>
      </c>
      <c r="B107" s="14"/>
      <c r="C107" s="91"/>
      <c r="D107" s="91"/>
      <c r="E107" s="91"/>
      <c r="F107" s="91"/>
      <c r="G107" s="91"/>
      <c r="H107" s="91"/>
      <c r="I107" s="95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87"/>
      <c r="V107" s="91"/>
      <c r="W107" s="87"/>
      <c r="X107" s="87"/>
      <c r="Y107" s="87"/>
      <c r="Z107" s="99"/>
      <c r="AA107" s="90"/>
      <c r="AB107" s="90"/>
    </row>
    <row r="108" spans="1:28" ht="12.75" outlineLevel="1">
      <c r="A108" s="11">
        <v>3</v>
      </c>
      <c r="C108" s="87"/>
      <c r="D108" s="87"/>
      <c r="E108" s="87"/>
      <c r="F108" s="87"/>
      <c r="G108" s="87"/>
      <c r="H108" s="87"/>
      <c r="I108" s="95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99"/>
      <c r="AA108" s="90"/>
      <c r="AB108" s="90"/>
    </row>
    <row r="109" spans="1:28" ht="12.75" outlineLevel="1">
      <c r="A109" s="11">
        <v>4</v>
      </c>
      <c r="C109" s="87"/>
      <c r="D109" s="87"/>
      <c r="E109" s="100"/>
      <c r="F109" s="100"/>
      <c r="G109" s="87"/>
      <c r="H109" s="87"/>
      <c r="I109" s="95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99"/>
      <c r="AA109" s="90"/>
      <c r="AB109" s="90"/>
    </row>
    <row r="110" spans="1:28" ht="12.75" outlineLevel="1">
      <c r="A110" s="11">
        <v>5</v>
      </c>
      <c r="C110" s="87"/>
      <c r="D110" s="87"/>
      <c r="E110" s="87"/>
      <c r="F110" s="87"/>
      <c r="G110" s="87"/>
      <c r="H110" s="87"/>
      <c r="I110" s="95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99"/>
      <c r="AA110" s="90"/>
      <c r="AB110" s="90"/>
    </row>
    <row r="111" spans="2:28" s="11" customFormat="1" ht="12.75">
      <c r="B111" s="15">
        <v>16</v>
      </c>
      <c r="C111" s="94" t="s">
        <v>105</v>
      </c>
      <c r="D111" s="95"/>
      <c r="E111" s="95"/>
      <c r="F111" s="95"/>
      <c r="G111" s="95"/>
      <c r="H111" s="95" t="s">
        <v>77</v>
      </c>
      <c r="I111" s="95">
        <v>2001</v>
      </c>
      <c r="J111" s="173" t="s">
        <v>85</v>
      </c>
      <c r="K111" s="91"/>
      <c r="L111" s="91"/>
      <c r="M111" s="94"/>
      <c r="N111" s="91"/>
      <c r="O111" s="96" t="s">
        <v>86</v>
      </c>
      <c r="P111" s="96"/>
      <c r="Q111" s="96"/>
      <c r="R111" s="96"/>
      <c r="S111" s="96"/>
      <c r="T111" s="96"/>
      <c r="U111" s="87"/>
      <c r="V111" s="94"/>
      <c r="W111" s="87"/>
      <c r="X111" s="87"/>
      <c r="Y111" s="87"/>
      <c r="Z111" s="87"/>
      <c r="AA111" s="87"/>
      <c r="AB111" s="87"/>
    </row>
    <row r="112" spans="2:28" s="11" customFormat="1" ht="15">
      <c r="B112" s="33"/>
      <c r="C112" s="95" t="s">
        <v>52</v>
      </c>
      <c r="D112" s="97">
        <v>5</v>
      </c>
      <c r="E112" s="98" t="e">
        <f ca="1">INDIRECT(CONCATENATE("'КЭТВ'!","D",TEXT(MATCH(C112&amp;D112,#REF!,0),0)))</f>
        <v>#REF!</v>
      </c>
      <c r="F112" s="95" t="s">
        <v>53</v>
      </c>
      <c r="G112" s="97">
        <v>7</v>
      </c>
      <c r="H112" s="98" t="e">
        <f ca="1">INDIRECT(CONCATENATE("'КЭТВ'!","D",TEXT(MATCH(F112&amp;G112,#REF!,0),0)))</f>
        <v>#REF!</v>
      </c>
      <c r="I112" s="95" t="s">
        <v>55</v>
      </c>
      <c r="J112" s="97">
        <v>5</v>
      </c>
      <c r="K112" s="98" t="e">
        <f ca="1">INDIRECT(CONCATENATE("'КЭТВ'!","D",TEXT(MATCH(I112&amp;J112,#REF!,0),0)))</f>
        <v>#REF!</v>
      </c>
      <c r="L112" s="95" t="s">
        <v>54</v>
      </c>
      <c r="M112" s="97">
        <v>5</v>
      </c>
      <c r="N112" s="98" t="e">
        <f ca="1">INDIRECT(CONCATENATE("'КЭТВ'!","D",TEXT(MATCH(L112&amp;M112,#REF!,0),0)))</f>
        <v>#REF!</v>
      </c>
      <c r="O112" s="95"/>
      <c r="P112" s="97"/>
      <c r="Q112" s="98"/>
      <c r="R112" s="195" t="e">
        <f>SUM(E112+H112+K112+N112)</f>
        <v>#REF!</v>
      </c>
      <c r="S112" s="97"/>
      <c r="T112" s="98"/>
      <c r="U112" s="95"/>
      <c r="V112" s="97"/>
      <c r="W112" s="98"/>
      <c r="X112" s="96"/>
      <c r="Y112" s="87"/>
      <c r="Z112" s="87"/>
      <c r="AA112" s="87"/>
      <c r="AB112" s="87"/>
    </row>
    <row r="113" spans="1:28" ht="12.75" outlineLevel="1">
      <c r="A113" s="11">
        <v>1</v>
      </c>
      <c r="B113" s="33"/>
      <c r="C113" s="96"/>
      <c r="D113" s="96"/>
      <c r="E113" s="96"/>
      <c r="F113" s="96"/>
      <c r="G113" s="96"/>
      <c r="H113" s="96"/>
      <c r="I113" s="95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87"/>
      <c r="Z113" s="99"/>
      <c r="AA113" s="90"/>
      <c r="AB113" s="90"/>
    </row>
    <row r="114" spans="1:28" ht="12.75" outlineLevel="1">
      <c r="A114" s="11">
        <v>2</v>
      </c>
      <c r="B114" s="14"/>
      <c r="C114" s="91"/>
      <c r="D114" s="91"/>
      <c r="E114" s="91"/>
      <c r="F114" s="91"/>
      <c r="G114" s="91"/>
      <c r="H114" s="91"/>
      <c r="I114" s="95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87"/>
      <c r="V114" s="91"/>
      <c r="W114" s="87"/>
      <c r="X114" s="87"/>
      <c r="Y114" s="87"/>
      <c r="Z114" s="99"/>
      <c r="AA114" s="90"/>
      <c r="AB114" s="90"/>
    </row>
    <row r="115" spans="1:28" ht="12.75" outlineLevel="1">
      <c r="A115" s="11">
        <v>3</v>
      </c>
      <c r="C115" s="87"/>
      <c r="D115" s="87"/>
      <c r="E115" s="87"/>
      <c r="F115" s="87"/>
      <c r="G115" s="87"/>
      <c r="H115" s="87"/>
      <c r="I115" s="95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99"/>
      <c r="AA115" s="90"/>
      <c r="AB115" s="90"/>
    </row>
    <row r="116" spans="1:28" ht="12.75" outlineLevel="1">
      <c r="A116" s="11">
        <v>4</v>
      </c>
      <c r="C116" s="87"/>
      <c r="D116" s="87"/>
      <c r="E116" s="100"/>
      <c r="F116" s="100"/>
      <c r="G116" s="87"/>
      <c r="H116" s="87"/>
      <c r="I116" s="95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99"/>
      <c r="AA116" s="90"/>
      <c r="AB116" s="90"/>
    </row>
    <row r="117" spans="1:28" ht="12.75" outlineLevel="1">
      <c r="A117" s="11">
        <v>5</v>
      </c>
      <c r="C117" s="87"/>
      <c r="D117" s="87"/>
      <c r="E117" s="87"/>
      <c r="F117" s="87"/>
      <c r="G117" s="87"/>
      <c r="H117" s="87"/>
      <c r="I117" s="95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99"/>
      <c r="AA117" s="90"/>
      <c r="AB117" s="90"/>
    </row>
    <row r="118" spans="2:28" s="11" customFormat="1" ht="12.75">
      <c r="B118" s="15">
        <v>17</v>
      </c>
      <c r="C118" s="94" t="s">
        <v>106</v>
      </c>
      <c r="D118" s="95"/>
      <c r="E118" s="95"/>
      <c r="F118" s="95"/>
      <c r="G118" s="95"/>
      <c r="H118" s="95" t="s">
        <v>57</v>
      </c>
      <c r="I118" s="95">
        <v>2003</v>
      </c>
      <c r="J118" s="173" t="s">
        <v>73</v>
      </c>
      <c r="K118" s="91"/>
      <c r="L118" s="91"/>
      <c r="M118" s="94"/>
      <c r="N118" s="91"/>
      <c r="O118" s="96" t="s">
        <v>74</v>
      </c>
      <c r="P118" s="96"/>
      <c r="Q118" s="96"/>
      <c r="R118" s="96"/>
      <c r="S118" s="96"/>
      <c r="T118" s="96"/>
      <c r="U118" s="87"/>
      <c r="V118" s="94"/>
      <c r="W118" s="87"/>
      <c r="X118" s="87"/>
      <c r="Y118" s="87"/>
      <c r="Z118" s="87"/>
      <c r="AA118" s="87"/>
      <c r="AB118" s="87"/>
    </row>
    <row r="119" spans="2:28" s="11" customFormat="1" ht="15">
      <c r="B119" s="33"/>
      <c r="C119" s="95" t="s">
        <v>88</v>
      </c>
      <c r="D119" s="97">
        <v>5</v>
      </c>
      <c r="E119" s="98" t="e">
        <f ca="1">INDIRECT(CONCATENATE("'КЭТВ'!","D",TEXT(MATCH(C119&amp;D119,#REF!,0),0)))</f>
        <v>#REF!</v>
      </c>
      <c r="F119" s="95" t="s">
        <v>83</v>
      </c>
      <c r="G119" s="97">
        <v>5</v>
      </c>
      <c r="H119" s="98" t="e">
        <f ca="1">INDIRECT(CONCATENATE("'КЭТВ'!","D",TEXT(MATCH(F119&amp;G119,#REF!,0),0)))</f>
        <v>#REF!</v>
      </c>
      <c r="I119" s="95" t="s">
        <v>60</v>
      </c>
      <c r="J119" s="97">
        <v>5</v>
      </c>
      <c r="K119" s="98" t="e">
        <f ca="1">INDIRECT(CONCATENATE("'КЭТВ'!","D",TEXT(MATCH(I119&amp;J119,#REF!,0),0)))</f>
        <v>#REF!</v>
      </c>
      <c r="L119" s="95" t="s">
        <v>75</v>
      </c>
      <c r="M119" s="97">
        <v>5</v>
      </c>
      <c r="N119" s="98" t="e">
        <f ca="1">INDIRECT(CONCATENATE("'КЭТВ'!","D",TEXT(MATCH(L119&amp;M119,#REF!,0),0)))</f>
        <v>#REF!</v>
      </c>
      <c r="O119" s="95"/>
      <c r="P119" s="97"/>
      <c r="Q119" s="98"/>
      <c r="R119" s="195" t="e">
        <f>SUM(E119+H119+K119+N119)</f>
        <v>#REF!</v>
      </c>
      <c r="S119" s="97"/>
      <c r="T119" s="98"/>
      <c r="U119" s="95"/>
      <c r="V119" s="97"/>
      <c r="W119" s="98"/>
      <c r="X119" s="96"/>
      <c r="Y119" s="87"/>
      <c r="Z119" s="87"/>
      <c r="AA119" s="87"/>
      <c r="AB119" s="87"/>
    </row>
    <row r="120" spans="1:28" ht="12.75" outlineLevel="1">
      <c r="A120" s="11">
        <v>1</v>
      </c>
      <c r="B120" s="33"/>
      <c r="C120" s="96"/>
      <c r="D120" s="96"/>
      <c r="E120" s="96"/>
      <c r="F120" s="96"/>
      <c r="G120" s="96"/>
      <c r="H120" s="96"/>
      <c r="I120" s="95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87"/>
      <c r="Z120" s="99"/>
      <c r="AA120" s="90"/>
      <c r="AB120" s="90"/>
    </row>
    <row r="121" spans="1:28" ht="12.75" outlineLevel="1">
      <c r="A121" s="11">
        <v>2</v>
      </c>
      <c r="B121" s="14"/>
      <c r="C121" s="91"/>
      <c r="D121" s="91"/>
      <c r="E121" s="91"/>
      <c r="F121" s="91"/>
      <c r="G121" s="91"/>
      <c r="H121" s="91"/>
      <c r="I121" s="95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87"/>
      <c r="V121" s="91"/>
      <c r="W121" s="87"/>
      <c r="X121" s="87"/>
      <c r="Y121" s="87"/>
      <c r="Z121" s="99"/>
      <c r="AA121" s="90"/>
      <c r="AB121" s="90"/>
    </row>
    <row r="122" spans="1:28" ht="12.75" outlineLevel="1">
      <c r="A122" s="11">
        <v>3</v>
      </c>
      <c r="C122" s="87"/>
      <c r="D122" s="87"/>
      <c r="E122" s="87"/>
      <c r="F122" s="87"/>
      <c r="G122" s="87"/>
      <c r="H122" s="87"/>
      <c r="I122" s="95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99"/>
      <c r="AA122" s="90"/>
      <c r="AB122" s="90"/>
    </row>
    <row r="123" spans="1:28" ht="12.75" outlineLevel="1">
      <c r="A123" s="11">
        <v>4</v>
      </c>
      <c r="C123" s="87"/>
      <c r="D123" s="87"/>
      <c r="E123" s="100"/>
      <c r="F123" s="100"/>
      <c r="G123" s="87"/>
      <c r="H123" s="87"/>
      <c r="I123" s="95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99"/>
      <c r="AA123" s="90"/>
      <c r="AB123" s="90"/>
    </row>
    <row r="124" spans="1:28" ht="12.75" outlineLevel="1">
      <c r="A124" s="11">
        <v>5</v>
      </c>
      <c r="C124" s="87"/>
      <c r="D124" s="87"/>
      <c r="E124" s="87"/>
      <c r="F124" s="87"/>
      <c r="G124" s="87"/>
      <c r="H124" s="87"/>
      <c r="I124" s="95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99"/>
      <c r="AA124" s="90"/>
      <c r="AB124" s="90"/>
    </row>
    <row r="125" spans="2:28" s="11" customFormat="1" ht="12.75">
      <c r="B125" s="15">
        <v>18</v>
      </c>
      <c r="C125" s="94" t="s">
        <v>107</v>
      </c>
      <c r="D125" s="95"/>
      <c r="E125" s="95"/>
      <c r="F125" s="95"/>
      <c r="G125" s="95"/>
      <c r="H125" s="95" t="s">
        <v>77</v>
      </c>
      <c r="I125" s="95">
        <v>2002</v>
      </c>
      <c r="J125" s="173" t="s">
        <v>108</v>
      </c>
      <c r="K125" s="91"/>
      <c r="L125" s="91"/>
      <c r="M125" s="94"/>
      <c r="N125" s="91"/>
      <c r="O125" s="96" t="s">
        <v>109</v>
      </c>
      <c r="P125" s="96"/>
      <c r="Q125" s="96"/>
      <c r="R125" s="96"/>
      <c r="S125" s="96"/>
      <c r="T125" s="96"/>
      <c r="U125" s="87"/>
      <c r="V125" s="94"/>
      <c r="W125" s="87"/>
      <c r="X125" s="87"/>
      <c r="Y125" s="87"/>
      <c r="Z125" s="87"/>
      <c r="AA125" s="87"/>
      <c r="AB125" s="87"/>
    </row>
    <row r="126" spans="2:28" s="11" customFormat="1" ht="15">
      <c r="B126" s="33"/>
      <c r="C126" s="95" t="s">
        <v>88</v>
      </c>
      <c r="D126" s="97">
        <v>5</v>
      </c>
      <c r="E126" s="98" t="e">
        <f ca="1">INDIRECT(CONCATENATE("'КЭТВ'!","D",TEXT(MATCH(C126&amp;D126,#REF!,0),0)))</f>
        <v>#REF!</v>
      </c>
      <c r="F126" s="95" t="s">
        <v>66</v>
      </c>
      <c r="G126" s="97">
        <v>5</v>
      </c>
      <c r="H126" s="98" t="e">
        <f ca="1">INDIRECT(CONCATENATE("'КЭТВ'!","D",TEXT(MATCH(F126&amp;G126,#REF!,0),0)))</f>
        <v>#REF!</v>
      </c>
      <c r="I126" s="95" t="s">
        <v>53</v>
      </c>
      <c r="J126" s="97">
        <v>5</v>
      </c>
      <c r="K126" s="98" t="e">
        <f ca="1">INDIRECT(CONCATENATE("'КЭТВ'!","D",TEXT(MATCH(I126&amp;J126,#REF!,0),0)))</f>
        <v>#REF!</v>
      </c>
      <c r="L126" s="95" t="s">
        <v>54</v>
      </c>
      <c r="M126" s="97">
        <v>5</v>
      </c>
      <c r="N126" s="98" t="e">
        <f ca="1">INDIRECT(CONCATENATE("'КЭТВ'!","D",TEXT(MATCH(L126&amp;M126,#REF!,0),0)))</f>
        <v>#REF!</v>
      </c>
      <c r="O126" s="95"/>
      <c r="P126" s="97"/>
      <c r="Q126" s="98"/>
      <c r="R126" s="195" t="e">
        <f>SUM(E126+H126+K126+N126)</f>
        <v>#REF!</v>
      </c>
      <c r="S126" s="97"/>
      <c r="T126" s="98"/>
      <c r="U126" s="95"/>
      <c r="V126" s="97"/>
      <c r="W126" s="98"/>
      <c r="X126" s="96"/>
      <c r="Y126" s="87"/>
      <c r="Z126" s="87"/>
      <c r="AA126" s="87"/>
      <c r="AB126" s="87"/>
    </row>
    <row r="127" spans="1:28" ht="12.75" outlineLevel="1">
      <c r="A127" s="11">
        <v>1</v>
      </c>
      <c r="B127" s="33"/>
      <c r="C127" s="96"/>
      <c r="D127" s="96"/>
      <c r="E127" s="96"/>
      <c r="F127" s="96"/>
      <c r="G127" s="96"/>
      <c r="H127" s="96"/>
      <c r="I127" s="95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87"/>
      <c r="Z127" s="99"/>
      <c r="AA127" s="90"/>
      <c r="AB127" s="90"/>
    </row>
    <row r="128" spans="1:28" ht="12.75" outlineLevel="1">
      <c r="A128" s="11">
        <v>2</v>
      </c>
      <c r="B128" s="14"/>
      <c r="C128" s="91"/>
      <c r="D128" s="91"/>
      <c r="E128" s="91"/>
      <c r="F128" s="91"/>
      <c r="G128" s="91"/>
      <c r="H128" s="91"/>
      <c r="I128" s="95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87"/>
      <c r="V128" s="91"/>
      <c r="W128" s="87"/>
      <c r="X128" s="87"/>
      <c r="Y128" s="87"/>
      <c r="Z128" s="99"/>
      <c r="AA128" s="90"/>
      <c r="AB128" s="90"/>
    </row>
    <row r="129" spans="1:28" ht="12.75" outlineLevel="1">
      <c r="A129" s="11">
        <v>3</v>
      </c>
      <c r="C129" s="87"/>
      <c r="D129" s="87"/>
      <c r="E129" s="87"/>
      <c r="F129" s="87"/>
      <c r="G129" s="87"/>
      <c r="H129" s="87"/>
      <c r="I129" s="95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99"/>
      <c r="AA129" s="90"/>
      <c r="AB129" s="90"/>
    </row>
    <row r="130" spans="1:28" ht="12.75" outlineLevel="1">
      <c r="A130" s="11">
        <v>4</v>
      </c>
      <c r="C130" s="87"/>
      <c r="D130" s="87"/>
      <c r="E130" s="100"/>
      <c r="F130" s="100"/>
      <c r="G130" s="87"/>
      <c r="H130" s="87"/>
      <c r="I130" s="95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99"/>
      <c r="AA130" s="90"/>
      <c r="AB130" s="90"/>
    </row>
    <row r="131" spans="1:28" ht="12.75" outlineLevel="1">
      <c r="A131" s="11">
        <v>5</v>
      </c>
      <c r="C131" s="87"/>
      <c r="D131" s="87"/>
      <c r="E131" s="87"/>
      <c r="F131" s="87"/>
      <c r="G131" s="87"/>
      <c r="H131" s="87"/>
      <c r="I131" s="95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99"/>
      <c r="AA131" s="90"/>
      <c r="AB131" s="90"/>
    </row>
    <row r="132" spans="2:28" s="11" customFormat="1" ht="12.75">
      <c r="B132" s="15">
        <v>19</v>
      </c>
      <c r="C132" s="94" t="s">
        <v>110</v>
      </c>
      <c r="D132" s="95"/>
      <c r="E132" s="95"/>
      <c r="F132" s="95"/>
      <c r="G132" s="95"/>
      <c r="H132" s="95" t="s">
        <v>57</v>
      </c>
      <c r="I132" s="95">
        <v>2002</v>
      </c>
      <c r="J132" s="173" t="s">
        <v>87</v>
      </c>
      <c r="K132" s="91"/>
      <c r="L132" s="91"/>
      <c r="M132" s="94"/>
      <c r="N132" s="91"/>
      <c r="O132" s="96" t="s">
        <v>115</v>
      </c>
      <c r="P132" s="96"/>
      <c r="Q132" s="96"/>
      <c r="R132" s="96"/>
      <c r="S132" s="96"/>
      <c r="T132" s="96"/>
      <c r="U132" s="87"/>
      <c r="V132" s="94"/>
      <c r="W132" s="87"/>
      <c r="X132" s="87"/>
      <c r="Y132" s="87"/>
      <c r="Z132" s="87"/>
      <c r="AA132" s="87"/>
      <c r="AB132" s="87"/>
    </row>
    <row r="133" spans="2:28" s="11" customFormat="1" ht="15">
      <c r="B133" s="33"/>
      <c r="C133" s="95" t="s">
        <v>83</v>
      </c>
      <c r="D133" s="97">
        <v>5</v>
      </c>
      <c r="E133" s="98" t="e">
        <f ca="1">INDIRECT(CONCATENATE("'КЭТВ'!","D",TEXT(MATCH(C133&amp;D133,#REF!,0),0)))</f>
        <v>#REF!</v>
      </c>
      <c r="F133" s="95" t="s">
        <v>52</v>
      </c>
      <c r="G133" s="97">
        <v>5</v>
      </c>
      <c r="H133" s="98" t="e">
        <f ca="1">INDIRECT(CONCATENATE("'КЭТВ'!","D",TEXT(MATCH(F133&amp;G133,#REF!,0),0)))</f>
        <v>#REF!</v>
      </c>
      <c r="I133" s="95" t="s">
        <v>55</v>
      </c>
      <c r="J133" s="97">
        <v>5</v>
      </c>
      <c r="K133" s="98" t="e">
        <f ca="1">INDIRECT(CONCATENATE("'КЭТВ'!","D",TEXT(MATCH(I133&amp;J133,#REF!,0),0)))</f>
        <v>#REF!</v>
      </c>
      <c r="L133" s="95" t="s">
        <v>75</v>
      </c>
      <c r="M133" s="97">
        <v>5</v>
      </c>
      <c r="N133" s="98" t="e">
        <f ca="1">INDIRECT(CONCATENATE("'КЭТВ'!","D",TEXT(MATCH(L133&amp;M133,#REF!,0),0)))</f>
        <v>#REF!</v>
      </c>
      <c r="O133" s="95"/>
      <c r="P133" s="97"/>
      <c r="Q133" s="98"/>
      <c r="R133" s="195" t="e">
        <f>SUM(E133+H133+K133+N133)</f>
        <v>#REF!</v>
      </c>
      <c r="S133" s="97"/>
      <c r="T133" s="98"/>
      <c r="U133" s="95"/>
      <c r="V133" s="97"/>
      <c r="W133" s="98"/>
      <c r="X133" s="96"/>
      <c r="Y133" s="87"/>
      <c r="Z133" s="87"/>
      <c r="AA133" s="87"/>
      <c r="AB133" s="87"/>
    </row>
    <row r="134" spans="1:28" ht="12.75" outlineLevel="1">
      <c r="A134" s="11">
        <v>1</v>
      </c>
      <c r="B134" s="33"/>
      <c r="C134" s="96"/>
      <c r="D134" s="96"/>
      <c r="E134" s="96"/>
      <c r="F134" s="96"/>
      <c r="G134" s="96"/>
      <c r="H134" s="96"/>
      <c r="I134" s="95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87"/>
      <c r="Z134" s="99"/>
      <c r="AA134" s="90"/>
      <c r="AB134" s="90"/>
    </row>
    <row r="135" spans="1:28" ht="12.75" outlineLevel="1">
      <c r="A135" s="11">
        <v>2</v>
      </c>
      <c r="B135" s="14"/>
      <c r="C135" s="91"/>
      <c r="D135" s="91"/>
      <c r="E135" s="91"/>
      <c r="F135" s="91"/>
      <c r="G135" s="91"/>
      <c r="H135" s="91"/>
      <c r="I135" s="95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87"/>
      <c r="V135" s="91"/>
      <c r="W135" s="87"/>
      <c r="X135" s="87"/>
      <c r="Y135" s="87"/>
      <c r="Z135" s="99"/>
      <c r="AA135" s="90"/>
      <c r="AB135" s="90"/>
    </row>
    <row r="136" spans="1:28" ht="12.75" outlineLevel="1">
      <c r="A136" s="11">
        <v>3</v>
      </c>
      <c r="C136" s="87"/>
      <c r="D136" s="87"/>
      <c r="E136" s="87"/>
      <c r="F136" s="87"/>
      <c r="G136" s="87"/>
      <c r="H136" s="87"/>
      <c r="I136" s="95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99"/>
      <c r="AA136" s="90"/>
      <c r="AB136" s="90"/>
    </row>
    <row r="137" spans="1:28" ht="12.75" outlineLevel="1">
      <c r="A137" s="11">
        <v>4</v>
      </c>
      <c r="C137" s="87"/>
      <c r="D137" s="87"/>
      <c r="E137" s="100"/>
      <c r="F137" s="100"/>
      <c r="G137" s="87"/>
      <c r="H137" s="87"/>
      <c r="I137" s="95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99"/>
      <c r="AA137" s="90"/>
      <c r="AB137" s="90"/>
    </row>
    <row r="138" spans="1:28" ht="12.75" outlineLevel="1">
      <c r="A138" s="11">
        <v>5</v>
      </c>
      <c r="C138" s="87"/>
      <c r="D138" s="87"/>
      <c r="E138" s="87"/>
      <c r="F138" s="87"/>
      <c r="G138" s="87"/>
      <c r="H138" s="87"/>
      <c r="I138" s="95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99"/>
      <c r="AA138" s="90"/>
      <c r="AB138" s="90"/>
    </row>
    <row r="139" spans="2:28" s="11" customFormat="1" ht="12.75">
      <c r="B139" s="15">
        <v>20</v>
      </c>
      <c r="C139" s="94" t="s">
        <v>111</v>
      </c>
      <c r="D139" s="95"/>
      <c r="E139" s="95"/>
      <c r="F139" s="95"/>
      <c r="G139" s="95"/>
      <c r="H139" s="95" t="s">
        <v>112</v>
      </c>
      <c r="I139" s="95">
        <v>2002</v>
      </c>
      <c r="J139" s="173" t="s">
        <v>58</v>
      </c>
      <c r="K139" s="91"/>
      <c r="L139" s="91"/>
      <c r="M139" s="94"/>
      <c r="N139" s="91"/>
      <c r="O139" s="96" t="s">
        <v>113</v>
      </c>
      <c r="P139" s="96"/>
      <c r="Q139" s="96"/>
      <c r="R139" s="96"/>
      <c r="S139" s="96"/>
      <c r="T139" s="96"/>
      <c r="U139" s="87"/>
      <c r="V139" s="94"/>
      <c r="W139" s="87"/>
      <c r="X139" s="87"/>
      <c r="Y139" s="87"/>
      <c r="Z139" s="87"/>
      <c r="AA139" s="87"/>
      <c r="AB139" s="87"/>
    </row>
    <row r="140" spans="2:28" s="11" customFormat="1" ht="15">
      <c r="B140" s="33"/>
      <c r="C140" s="95" t="s">
        <v>52</v>
      </c>
      <c r="D140" s="97">
        <v>5</v>
      </c>
      <c r="E140" s="98" t="e">
        <f ca="1">INDIRECT(CONCATENATE("'КЭТВ'!","D",TEXT(MATCH(C140&amp;D140,#REF!,0),0)))</f>
        <v>#REF!</v>
      </c>
      <c r="F140" s="95" t="s">
        <v>55</v>
      </c>
      <c r="G140" s="97">
        <v>5</v>
      </c>
      <c r="H140" s="98" t="e">
        <f ca="1">INDIRECT(CONCATENATE("'КЭТВ'!","D",TEXT(MATCH(F140&amp;G140,#REF!,0),0)))</f>
        <v>#REF!</v>
      </c>
      <c r="I140" s="95" t="s">
        <v>71</v>
      </c>
      <c r="J140" s="97">
        <v>5</v>
      </c>
      <c r="K140" s="98" t="e">
        <f ca="1">INDIRECT(CONCATENATE("'КЭТВ'!","D",TEXT(MATCH(I140&amp;J140,#REF!,0),0)))</f>
        <v>#REF!</v>
      </c>
      <c r="L140" s="95" t="s">
        <v>61</v>
      </c>
      <c r="M140" s="97">
        <v>5</v>
      </c>
      <c r="N140" s="98" t="e">
        <f ca="1">INDIRECT(CONCATENATE("'КЭТВ'!","D",TEXT(MATCH(L140&amp;M140,#REF!,0),0)))</f>
        <v>#REF!</v>
      </c>
      <c r="O140" s="95"/>
      <c r="P140" s="97"/>
      <c r="Q140" s="98"/>
      <c r="R140" s="195" t="e">
        <f>SUM(E140+H140+K140+N140)</f>
        <v>#REF!</v>
      </c>
      <c r="S140" s="97"/>
      <c r="T140" s="98"/>
      <c r="U140" s="95"/>
      <c r="V140" s="97"/>
      <c r="W140" s="98"/>
      <c r="X140" s="96"/>
      <c r="Y140" s="87"/>
      <c r="Z140" s="87"/>
      <c r="AA140" s="87"/>
      <c r="AB140" s="87"/>
    </row>
    <row r="141" spans="1:28" ht="12.75" outlineLevel="1">
      <c r="A141" s="11">
        <v>1</v>
      </c>
      <c r="B141" s="33"/>
      <c r="C141" s="96"/>
      <c r="D141" s="96"/>
      <c r="E141" s="96"/>
      <c r="F141" s="96"/>
      <c r="G141" s="96"/>
      <c r="H141" s="96"/>
      <c r="I141" s="95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87"/>
      <c r="Z141" s="99"/>
      <c r="AA141" s="90"/>
      <c r="AB141" s="90"/>
    </row>
    <row r="142" spans="1:28" ht="12.75" outlineLevel="1">
      <c r="A142" s="11">
        <v>2</v>
      </c>
      <c r="B142" s="14"/>
      <c r="C142" s="91"/>
      <c r="D142" s="91"/>
      <c r="E142" s="91"/>
      <c r="F142" s="91"/>
      <c r="G142" s="91"/>
      <c r="H142" s="91"/>
      <c r="I142" s="95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87"/>
      <c r="V142" s="91"/>
      <c r="W142" s="87"/>
      <c r="X142" s="87"/>
      <c r="Y142" s="87"/>
      <c r="Z142" s="99"/>
      <c r="AA142" s="90"/>
      <c r="AB142" s="90"/>
    </row>
    <row r="143" spans="1:28" ht="12.75" outlineLevel="1">
      <c r="A143" s="11">
        <v>3</v>
      </c>
      <c r="C143" s="87"/>
      <c r="D143" s="87"/>
      <c r="E143" s="87"/>
      <c r="F143" s="87"/>
      <c r="G143" s="87"/>
      <c r="H143" s="87"/>
      <c r="I143" s="95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99"/>
      <c r="AA143" s="90"/>
      <c r="AB143" s="90"/>
    </row>
    <row r="144" spans="1:28" ht="12.75" outlineLevel="1">
      <c r="A144" s="11">
        <v>4</v>
      </c>
      <c r="C144" s="87"/>
      <c r="D144" s="87"/>
      <c r="E144" s="100"/>
      <c r="F144" s="100"/>
      <c r="G144" s="87"/>
      <c r="H144" s="87"/>
      <c r="I144" s="95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99"/>
      <c r="AA144" s="90"/>
      <c r="AB144" s="90"/>
    </row>
    <row r="145" spans="1:28" ht="12.75" outlineLevel="1">
      <c r="A145" s="11">
        <v>5</v>
      </c>
      <c r="C145" s="87"/>
      <c r="D145" s="87"/>
      <c r="E145" s="87"/>
      <c r="F145" s="87"/>
      <c r="G145" s="87"/>
      <c r="H145" s="87"/>
      <c r="I145" s="95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99"/>
      <c r="AA145" s="90"/>
      <c r="AB145" s="90"/>
    </row>
    <row r="146" spans="2:28" s="11" customFormat="1" ht="12.75">
      <c r="B146" s="15">
        <v>21</v>
      </c>
      <c r="C146" s="94" t="s">
        <v>128</v>
      </c>
      <c r="D146" s="95"/>
      <c r="E146" s="95"/>
      <c r="F146" s="95"/>
      <c r="G146" s="95"/>
      <c r="H146" s="95" t="s">
        <v>77</v>
      </c>
      <c r="I146" s="95">
        <v>2001</v>
      </c>
      <c r="J146" s="173" t="s">
        <v>64</v>
      </c>
      <c r="K146" s="91"/>
      <c r="L146" s="91"/>
      <c r="M146" s="94"/>
      <c r="N146" s="91"/>
      <c r="O146" s="96" t="s">
        <v>129</v>
      </c>
      <c r="P146" s="96"/>
      <c r="Q146" s="96"/>
      <c r="R146" s="96"/>
      <c r="S146" s="96"/>
      <c r="T146" s="96"/>
      <c r="U146" s="87"/>
      <c r="V146" s="94"/>
      <c r="W146" s="87"/>
      <c r="X146" s="87"/>
      <c r="Y146" s="87"/>
      <c r="Z146" s="87"/>
      <c r="AA146" s="87"/>
      <c r="AB146" s="87"/>
    </row>
    <row r="147" spans="2:28" s="11" customFormat="1" ht="15">
      <c r="B147" s="33"/>
      <c r="C147" s="95" t="s">
        <v>52</v>
      </c>
      <c r="D147" s="97">
        <v>7</v>
      </c>
      <c r="E147" s="98" t="e">
        <f ca="1">INDIRECT(CONCATENATE("'КЭТВ'!","D",TEXT(MATCH(C147&amp;D147,#REF!,0),0)))</f>
        <v>#REF!</v>
      </c>
      <c r="F147" s="95" t="s">
        <v>75</v>
      </c>
      <c r="G147" s="97">
        <v>7</v>
      </c>
      <c r="H147" s="98" t="e">
        <f ca="1">INDIRECT(CONCATENATE("'КЭТВ'!","D",TEXT(MATCH(F147&amp;G147,#REF!,0),0)))</f>
        <v>#REF!</v>
      </c>
      <c r="I147" s="95" t="s">
        <v>66</v>
      </c>
      <c r="J147" s="97">
        <v>7</v>
      </c>
      <c r="K147" s="98" t="e">
        <f ca="1">INDIRECT(CONCATENATE("'КЭТВ'!","D",TEXT(MATCH(I147&amp;J147,#REF!,0),0)))</f>
        <v>#REF!</v>
      </c>
      <c r="L147" s="95" t="s">
        <v>62</v>
      </c>
      <c r="M147" s="97">
        <v>5</v>
      </c>
      <c r="N147" s="98" t="e">
        <f ca="1">INDIRECT(CONCATENATE("'КЭТВ'!","D",TEXT(MATCH(L147&amp;M147,#REF!,0),0)))</f>
        <v>#REF!</v>
      </c>
      <c r="O147" s="95"/>
      <c r="P147" s="97"/>
      <c r="Q147" s="98"/>
      <c r="R147" s="195" t="e">
        <f>SUM(E147+H147+K147+N147)</f>
        <v>#REF!</v>
      </c>
      <c r="S147" s="97"/>
      <c r="T147" s="98"/>
      <c r="U147" s="95"/>
      <c r="V147" s="97"/>
      <c r="W147" s="98"/>
      <c r="X147" s="96"/>
      <c r="Y147" s="87"/>
      <c r="Z147" s="87"/>
      <c r="AA147" s="87"/>
      <c r="AB147" s="87"/>
    </row>
    <row r="148" spans="1:28" ht="12.75" outlineLevel="1">
      <c r="A148" s="11">
        <v>1</v>
      </c>
      <c r="B148" s="33"/>
      <c r="C148" s="96"/>
      <c r="D148" s="96"/>
      <c r="E148" s="96"/>
      <c r="F148" s="96"/>
      <c r="G148" s="96"/>
      <c r="H148" s="96"/>
      <c r="I148" s="95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87"/>
      <c r="Z148" s="99"/>
      <c r="AA148" s="90"/>
      <c r="AB148" s="90"/>
    </row>
    <row r="149" spans="1:28" ht="12.75" outlineLevel="1">
      <c r="A149" s="11">
        <v>2</v>
      </c>
      <c r="B149" s="14"/>
      <c r="C149" s="91"/>
      <c r="D149" s="91"/>
      <c r="E149" s="91"/>
      <c r="F149" s="91"/>
      <c r="G149" s="91"/>
      <c r="H149" s="91"/>
      <c r="I149" s="95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87"/>
      <c r="V149" s="91"/>
      <c r="W149" s="87"/>
      <c r="X149" s="87"/>
      <c r="Y149" s="87"/>
      <c r="Z149" s="99"/>
      <c r="AA149" s="90"/>
      <c r="AB149" s="90"/>
    </row>
    <row r="150" spans="1:28" ht="12.75" outlineLevel="1">
      <c r="A150" s="11">
        <v>3</v>
      </c>
      <c r="C150" s="87"/>
      <c r="D150" s="87"/>
      <c r="E150" s="87"/>
      <c r="F150" s="87"/>
      <c r="G150" s="87"/>
      <c r="H150" s="87"/>
      <c r="I150" s="95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99"/>
      <c r="AA150" s="90"/>
      <c r="AB150" s="90"/>
    </row>
    <row r="151" spans="1:28" ht="12.75" outlineLevel="1">
      <c r="A151" s="11">
        <v>4</v>
      </c>
      <c r="C151" s="87"/>
      <c r="D151" s="87"/>
      <c r="E151" s="100"/>
      <c r="F151" s="100"/>
      <c r="G151" s="87"/>
      <c r="H151" s="87"/>
      <c r="I151" s="95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99"/>
      <c r="AA151" s="90"/>
      <c r="AB151" s="90"/>
    </row>
    <row r="152" spans="1:28" ht="12.75" outlineLevel="1">
      <c r="A152" s="11">
        <v>5</v>
      </c>
      <c r="C152" s="87"/>
      <c r="D152" s="87"/>
      <c r="E152" s="87"/>
      <c r="F152" s="87"/>
      <c r="G152" s="87"/>
      <c r="H152" s="87"/>
      <c r="I152" s="95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99"/>
      <c r="AA152" s="90"/>
      <c r="AB152" s="90"/>
    </row>
  </sheetData>
  <sheetProtection/>
  <printOptions/>
  <pageMargins left="0.25" right="0.25" top="0.75" bottom="0.75" header="0.3" footer="0.3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BQ325"/>
  <sheetViews>
    <sheetView view="pageBreakPreview" zoomScale="60" workbookViewId="0" topLeftCell="A49">
      <selection activeCell="R106" sqref="R106"/>
    </sheetView>
  </sheetViews>
  <sheetFormatPr defaultColWidth="8.00390625" defaultRowHeight="12.75" outlineLevelRow="1"/>
  <cols>
    <col min="1" max="1" width="6.28125" style="2" customWidth="1"/>
    <col min="2" max="2" width="3.140625" style="2" hidden="1" customWidth="1"/>
    <col min="3" max="3" width="2.421875" style="3" customWidth="1"/>
    <col min="4" max="4" width="7.00390625" style="4" customWidth="1"/>
    <col min="5" max="5" width="4.140625" style="4" customWidth="1"/>
    <col min="6" max="6" width="6.140625" style="31" customWidth="1"/>
    <col min="7" max="7" width="4.7109375" style="3" customWidth="1"/>
    <col min="8" max="8" width="4.7109375" style="2" customWidth="1"/>
    <col min="9" max="11" width="4.7109375" style="5" customWidth="1"/>
    <col min="12" max="13" width="4.7109375" style="3" customWidth="1"/>
    <col min="14" max="14" width="6.7109375" style="3" hidden="1" customWidth="1"/>
    <col min="15" max="15" width="6.57421875" style="29" customWidth="1"/>
    <col min="16" max="16" width="11.421875" style="10" customWidth="1"/>
    <col min="17" max="17" width="8.00390625" style="233" customWidth="1"/>
    <col min="18" max="18" width="14.7109375" style="234" customWidth="1"/>
    <col min="19" max="19" width="1.7109375" style="3" customWidth="1"/>
    <col min="20" max="20" width="4.28125" style="37" customWidth="1"/>
    <col min="21" max="21" width="6.57421875" style="132" customWidth="1"/>
    <col min="22" max="22" width="3.421875" style="131" customWidth="1"/>
    <col min="23" max="23" width="4.8515625" style="3" customWidth="1"/>
    <col min="24" max="51" width="4.7109375" style="3" customWidth="1"/>
    <col min="52" max="52" width="5.7109375" style="3" customWidth="1"/>
    <col min="53" max="53" width="8.00390625" style="3" customWidth="1"/>
    <col min="54" max="54" width="6.28125" style="36" customWidth="1"/>
    <col min="55" max="55" width="9.00390625" style="49" customWidth="1"/>
    <col min="56" max="56" width="7.57421875" style="3" customWidth="1"/>
    <col min="57" max="57" width="6.140625" style="2" customWidth="1"/>
    <col min="58" max="58" width="5.7109375" style="2" customWidth="1"/>
    <col min="59" max="61" width="4.7109375" style="2" customWidth="1"/>
    <col min="62" max="63" width="4.8515625" style="3" customWidth="1"/>
    <col min="64" max="64" width="3.28125" style="3" customWidth="1"/>
    <col min="65" max="65" width="14.28125" style="3" customWidth="1"/>
    <col min="66" max="16384" width="8.00390625" style="3" customWidth="1"/>
  </cols>
  <sheetData>
    <row r="1" spans="1:69" ht="13.5" customHeight="1">
      <c r="A1" s="7"/>
      <c r="B1" s="7"/>
      <c r="C1" s="12"/>
      <c r="D1" s="51"/>
      <c r="E1" s="51"/>
      <c r="F1" s="52"/>
      <c r="G1" s="51"/>
      <c r="H1" s="179"/>
      <c r="I1" s="53"/>
      <c r="J1" s="53"/>
      <c r="K1" s="54"/>
      <c r="L1" s="53"/>
      <c r="M1" s="53"/>
      <c r="N1" s="53"/>
      <c r="O1" s="218"/>
      <c r="P1" s="55"/>
      <c r="Q1" s="220"/>
      <c r="R1" s="221"/>
      <c r="S1" s="57"/>
      <c r="BG1" s="44"/>
      <c r="BH1" s="44"/>
      <c r="BI1" s="44"/>
      <c r="BJ1" s="1"/>
      <c r="BK1" s="1"/>
      <c r="BL1" s="1"/>
      <c r="BM1" s="1"/>
      <c r="BN1" s="1"/>
      <c r="BO1" s="1"/>
      <c r="BP1" s="1"/>
      <c r="BQ1" s="1"/>
    </row>
    <row r="2" spans="1:69" ht="15.75" customHeight="1">
      <c r="A2" s="7"/>
      <c r="B2" s="7"/>
      <c r="C2" s="12"/>
      <c r="D2" s="175"/>
      <c r="E2" s="175"/>
      <c r="F2" s="176"/>
      <c r="G2" s="175"/>
      <c r="H2" s="215"/>
      <c r="I2" s="177"/>
      <c r="J2" s="53"/>
      <c r="K2" s="54"/>
      <c r="L2" s="53"/>
      <c r="M2" s="53"/>
      <c r="N2" s="53"/>
      <c r="O2" s="218"/>
      <c r="P2" s="55"/>
      <c r="Q2" s="220"/>
      <c r="R2" s="221"/>
      <c r="S2" s="57"/>
      <c r="W2" s="200" t="s">
        <v>126</v>
      </c>
      <c r="X2" s="200"/>
      <c r="Y2" s="200"/>
      <c r="Z2" s="200"/>
      <c r="AA2" s="200"/>
      <c r="AB2" s="200"/>
      <c r="AC2" s="200"/>
      <c r="AD2" s="200"/>
      <c r="AE2" s="200"/>
      <c r="AF2" s="200"/>
      <c r="BG2" s="44"/>
      <c r="BH2" s="44"/>
      <c r="BI2" s="44"/>
      <c r="BJ2" s="1"/>
      <c r="BK2" s="1"/>
      <c r="BL2" s="1"/>
      <c r="BM2" s="1"/>
      <c r="BN2" s="1"/>
      <c r="BO2" s="1"/>
      <c r="BP2" s="1"/>
      <c r="BQ2" s="1"/>
    </row>
    <row r="3" spans="1:69" ht="15.75" customHeight="1">
      <c r="A3" s="11"/>
      <c r="B3" s="11"/>
      <c r="C3" s="17"/>
      <c r="D3" s="201" t="str">
        <f>'СТАРТ+'!C3</f>
        <v>ПРЕДВАРИТЕЛЬНЫЕ</v>
      </c>
      <c r="E3" s="201"/>
      <c r="F3" s="202"/>
      <c r="G3" s="203"/>
      <c r="H3" s="216"/>
      <c r="I3" s="203"/>
      <c r="J3" s="204"/>
      <c r="K3" s="204"/>
      <c r="L3" s="264"/>
      <c r="M3" s="264"/>
      <c r="N3" s="265"/>
      <c r="O3" s="180"/>
      <c r="P3" s="59"/>
      <c r="Q3" s="222"/>
      <c r="R3" s="223"/>
      <c r="S3" s="57"/>
      <c r="W3" s="43"/>
      <c r="Y3" s="34"/>
      <c r="Z3" s="34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50"/>
      <c r="BJ3" s="42"/>
      <c r="BK3" s="42"/>
      <c r="BL3" s="42"/>
      <c r="BM3" s="1"/>
      <c r="BO3" s="1"/>
      <c r="BP3" s="1"/>
      <c r="BQ3" s="1"/>
    </row>
    <row r="4" spans="1:69" ht="15.75" customHeight="1">
      <c r="A4" s="18"/>
      <c r="B4" s="18"/>
      <c r="C4" s="16"/>
      <c r="D4" s="178" t="str">
        <f>'СТАРТ+'!C4</f>
        <v>ВЫШКА, ДЕВОЧКИ, ГРУППА "Д"</v>
      </c>
      <c r="E4" s="178"/>
      <c r="F4" s="178"/>
      <c r="G4" s="178"/>
      <c r="H4" s="217"/>
      <c r="I4" s="178"/>
      <c r="J4" s="204"/>
      <c r="K4" s="204"/>
      <c r="L4" s="53"/>
      <c r="M4" s="53"/>
      <c r="N4" s="53"/>
      <c r="O4" s="218"/>
      <c r="P4" s="55"/>
      <c r="Q4" s="220"/>
      <c r="R4" s="221"/>
      <c r="S4" s="61"/>
      <c r="W4" s="43"/>
      <c r="X4" s="9"/>
      <c r="Y4" s="9"/>
      <c r="Z4" s="9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50"/>
      <c r="BJ4" s="42"/>
      <c r="BK4" s="42"/>
      <c r="BL4" s="42"/>
      <c r="BM4" s="1"/>
      <c r="BN4" s="1"/>
      <c r="BO4" s="1"/>
      <c r="BP4" s="1"/>
      <c r="BQ4" s="1"/>
    </row>
    <row r="5" spans="1:69" ht="13.5" customHeight="1">
      <c r="A5" s="18"/>
      <c r="B5" s="18"/>
      <c r="D5" s="51"/>
      <c r="E5" s="51"/>
      <c r="F5" s="52"/>
      <c r="G5" s="62"/>
      <c r="H5" s="218"/>
      <c r="I5" s="62"/>
      <c r="J5" s="53"/>
      <c r="K5" s="53"/>
      <c r="L5" s="53"/>
      <c r="M5" s="53"/>
      <c r="N5" s="53"/>
      <c r="O5" s="218"/>
      <c r="P5" s="55"/>
      <c r="Q5" s="220"/>
      <c r="R5" s="221"/>
      <c r="S5" s="57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50"/>
      <c r="BJ5" s="42"/>
      <c r="BK5" s="42"/>
      <c r="BL5" s="42"/>
      <c r="BM5" s="1"/>
      <c r="BN5" s="1"/>
      <c r="BO5" s="1"/>
      <c r="BP5" s="1"/>
      <c r="BQ5" s="1"/>
    </row>
    <row r="6" spans="1:69" ht="13.5" customHeight="1">
      <c r="A6" s="19"/>
      <c r="B6" s="19"/>
      <c r="C6" s="108" t="s">
        <v>2</v>
      </c>
      <c r="D6" s="109"/>
      <c r="E6" s="110"/>
      <c r="F6" s="327" t="s">
        <v>11</v>
      </c>
      <c r="G6" s="327"/>
      <c r="H6" s="327"/>
      <c r="I6" s="328"/>
      <c r="J6" s="328"/>
      <c r="K6" s="328"/>
      <c r="L6" s="328"/>
      <c r="M6" s="266"/>
      <c r="N6" s="266"/>
      <c r="O6" s="181"/>
      <c r="P6" s="112" t="s">
        <v>31</v>
      </c>
      <c r="Q6" s="224"/>
      <c r="R6" s="225"/>
      <c r="S6" s="28"/>
      <c r="W6" s="320" t="s">
        <v>12</v>
      </c>
      <c r="X6" s="321"/>
      <c r="Y6" s="321"/>
      <c r="Z6" s="322"/>
      <c r="AA6" s="321" t="s">
        <v>13</v>
      </c>
      <c r="AB6" s="321"/>
      <c r="AC6" s="321"/>
      <c r="AD6" s="321"/>
      <c r="AE6" s="320" t="s">
        <v>14</v>
      </c>
      <c r="AF6" s="321"/>
      <c r="AG6" s="321"/>
      <c r="AH6" s="322"/>
      <c r="AI6" s="321" t="s">
        <v>15</v>
      </c>
      <c r="AJ6" s="321"/>
      <c r="AK6" s="321"/>
      <c r="AL6" s="321"/>
      <c r="AM6" s="320" t="s">
        <v>16</v>
      </c>
      <c r="AN6" s="321"/>
      <c r="AO6" s="321"/>
      <c r="AP6" s="322"/>
      <c r="AQ6" s="321" t="s">
        <v>17</v>
      </c>
      <c r="AR6" s="321"/>
      <c r="AS6" s="321"/>
      <c r="AT6" s="321"/>
      <c r="AU6" s="320" t="s">
        <v>18</v>
      </c>
      <c r="AV6" s="321"/>
      <c r="AW6" s="321"/>
      <c r="AX6" s="322"/>
      <c r="AY6" s="337" t="s">
        <v>19</v>
      </c>
      <c r="AZ6" s="338"/>
      <c r="BA6" s="343" t="s">
        <v>20</v>
      </c>
      <c r="BB6" s="318" t="s">
        <v>21</v>
      </c>
      <c r="BC6" s="339" t="s">
        <v>6</v>
      </c>
      <c r="BD6" s="341" t="s">
        <v>22</v>
      </c>
      <c r="BE6" s="329" t="s">
        <v>23</v>
      </c>
      <c r="BF6" s="330"/>
      <c r="BG6" s="331" t="s">
        <v>24</v>
      </c>
      <c r="BH6" s="332"/>
      <c r="BI6" s="333"/>
      <c r="BJ6" s="42"/>
      <c r="BK6" s="42"/>
      <c r="BL6" s="42"/>
      <c r="BM6" s="1"/>
      <c r="BN6" s="1"/>
      <c r="BO6" s="1"/>
      <c r="BP6" s="1"/>
      <c r="BQ6" s="1"/>
    </row>
    <row r="7" spans="1:69" ht="13.5" customHeight="1" thickBot="1">
      <c r="A7" s="20" t="s">
        <v>0</v>
      </c>
      <c r="B7" s="20" t="s">
        <v>1</v>
      </c>
      <c r="C7" s="30"/>
      <c r="D7" s="115" t="s">
        <v>25</v>
      </c>
      <c r="E7" s="116"/>
      <c r="F7" s="116" t="s">
        <v>26</v>
      </c>
      <c r="G7" s="270">
        <v>1</v>
      </c>
      <c r="H7" s="270">
        <v>2</v>
      </c>
      <c r="I7" s="117">
        <v>3</v>
      </c>
      <c r="J7" s="270">
        <v>4</v>
      </c>
      <c r="K7" s="270">
        <v>5</v>
      </c>
      <c r="L7" s="270">
        <v>6</v>
      </c>
      <c r="M7" s="117">
        <v>7</v>
      </c>
      <c r="N7" s="267"/>
      <c r="O7" s="182"/>
      <c r="P7" s="119" t="s">
        <v>32</v>
      </c>
      <c r="Q7" s="226" t="s">
        <v>4</v>
      </c>
      <c r="R7" s="227"/>
      <c r="S7" s="28"/>
      <c r="W7" s="323"/>
      <c r="X7" s="324"/>
      <c r="Y7" s="324"/>
      <c r="Z7" s="325"/>
      <c r="AA7" s="324"/>
      <c r="AB7" s="324"/>
      <c r="AC7" s="324"/>
      <c r="AD7" s="324"/>
      <c r="AE7" s="323"/>
      <c r="AF7" s="324"/>
      <c r="AG7" s="324"/>
      <c r="AH7" s="325"/>
      <c r="AI7" s="324"/>
      <c r="AJ7" s="324"/>
      <c r="AK7" s="324"/>
      <c r="AL7" s="324"/>
      <c r="AM7" s="323"/>
      <c r="AN7" s="324"/>
      <c r="AO7" s="324"/>
      <c r="AP7" s="325"/>
      <c r="AQ7" s="324"/>
      <c r="AR7" s="324"/>
      <c r="AS7" s="324"/>
      <c r="AT7" s="324"/>
      <c r="AU7" s="323"/>
      <c r="AV7" s="324"/>
      <c r="AW7" s="324"/>
      <c r="AX7" s="325"/>
      <c r="AY7" s="156" t="s">
        <v>7</v>
      </c>
      <c r="AZ7" s="157" t="s">
        <v>10</v>
      </c>
      <c r="BA7" s="344"/>
      <c r="BB7" s="319"/>
      <c r="BC7" s="340"/>
      <c r="BD7" s="342"/>
      <c r="BE7" s="46" t="s">
        <v>7</v>
      </c>
      <c r="BF7" s="46" t="s">
        <v>10</v>
      </c>
      <c r="BG7" s="334"/>
      <c r="BH7" s="335"/>
      <c r="BI7" s="336"/>
      <c r="BJ7" s="42"/>
      <c r="BK7" s="42"/>
      <c r="BL7" s="42"/>
      <c r="BM7" s="1"/>
      <c r="BN7" s="1"/>
      <c r="BO7" s="1"/>
      <c r="BP7" s="1"/>
      <c r="BQ7" s="1"/>
    </row>
    <row r="8" spans="1:69" ht="13.5" customHeight="1">
      <c r="A8" s="21"/>
      <c r="B8" s="21"/>
      <c r="C8" s="22"/>
      <c r="D8" s="23"/>
      <c r="E8" s="23"/>
      <c r="F8" s="32"/>
      <c r="G8" s="24"/>
      <c r="H8" s="24"/>
      <c r="I8" s="24"/>
      <c r="J8" s="24"/>
      <c r="K8" s="24"/>
      <c r="L8" s="24"/>
      <c r="M8" s="24"/>
      <c r="N8" s="24"/>
      <c r="O8" s="183"/>
      <c r="P8" s="25">
        <v>9999</v>
      </c>
      <c r="Q8" s="228"/>
      <c r="R8" s="229"/>
      <c r="S8" s="28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3"/>
      <c r="BC8" s="124"/>
      <c r="BD8" s="125"/>
      <c r="BE8" s="158"/>
      <c r="BF8" s="158"/>
      <c r="BG8" s="158"/>
      <c r="BH8" s="158"/>
      <c r="BI8" s="159"/>
      <c r="BJ8" s="126"/>
      <c r="BK8" s="42"/>
      <c r="BL8" s="42"/>
      <c r="BM8" s="1"/>
      <c r="BN8" s="1"/>
      <c r="BO8" s="1"/>
      <c r="BP8" s="1"/>
      <c r="BQ8" s="1"/>
    </row>
    <row r="9" spans="1:69" s="9" customFormat="1" ht="13.5" customHeight="1">
      <c r="A9" s="29">
        <v>1</v>
      </c>
      <c r="B9" s="63">
        <f>'СТАРТ+'!B6</f>
        <v>1</v>
      </c>
      <c r="C9" s="184" t="str">
        <f>'СТАРТ+'!C6</f>
        <v>БИБИКИНА АЛЕКСАНДРА</v>
      </c>
      <c r="D9" s="185"/>
      <c r="E9" s="185"/>
      <c r="F9" s="186"/>
      <c r="G9" s="64"/>
      <c r="H9" s="214" t="str">
        <f>'СТАРТ+'!H6</f>
        <v>2Р</v>
      </c>
      <c r="I9" s="184">
        <f>'СТАРТ+'!I6</f>
        <v>2002</v>
      </c>
      <c r="J9" s="219" t="str">
        <f>'СТАРТ+'!J6</f>
        <v>ЧЕЛЯБИНСК,МБУДОДСДЮСШОР-7</v>
      </c>
      <c r="K9" s="66"/>
      <c r="L9" s="66"/>
      <c r="M9" s="66"/>
      <c r="N9" s="66"/>
      <c r="O9" s="47"/>
      <c r="P9" s="67" t="e">
        <f>SUM(O14)</f>
        <v>#REF!</v>
      </c>
      <c r="Q9" s="230" t="str">
        <f>'СТАРТ+'!O6</f>
        <v>ЯНКОВИЦКИЙ А.В.</v>
      </c>
      <c r="R9" s="230"/>
      <c r="T9" s="38"/>
      <c r="U9" s="132"/>
      <c r="V9" s="131"/>
      <c r="W9" s="197"/>
      <c r="X9" s="198" t="str">
        <f>C9</f>
        <v>БИБИКИНА АЛЕКСАНДРА</v>
      </c>
      <c r="Y9" s="198"/>
      <c r="Z9" s="199"/>
      <c r="AA9" s="197"/>
      <c r="AB9" s="197"/>
      <c r="AC9" s="197"/>
      <c r="AD9" s="197"/>
      <c r="AE9" s="196">
        <f>I9</f>
        <v>2002</v>
      </c>
      <c r="AF9" s="197" t="str">
        <f>J9</f>
        <v>ЧЕЛЯБИНСК,МБУДОДСДЮСШОР-7</v>
      </c>
      <c r="AG9" s="197"/>
      <c r="AH9" s="197"/>
      <c r="AI9" s="197"/>
      <c r="AJ9" s="197"/>
      <c r="AK9" s="197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28"/>
      <c r="BC9" s="129"/>
      <c r="BD9" s="130"/>
      <c r="BE9" s="29"/>
      <c r="BF9" s="29"/>
      <c r="BG9" s="160"/>
      <c r="BH9" s="160"/>
      <c r="BI9" s="161"/>
      <c r="BJ9" s="42"/>
      <c r="BK9" s="42"/>
      <c r="BL9" s="42"/>
      <c r="BM9" s="1"/>
      <c r="BN9" s="1"/>
      <c r="BO9" s="1"/>
      <c r="BP9" s="1"/>
      <c r="BQ9" s="1"/>
    </row>
    <row r="10" spans="1:69" s="9" customFormat="1" ht="13.5" customHeight="1" outlineLevel="1">
      <c r="A10" s="29"/>
      <c r="B10" s="63"/>
      <c r="C10" s="69"/>
      <c r="D10" s="47" t="str">
        <f>'СТАРТ+'!C7</f>
        <v>103В</v>
      </c>
      <c r="E10" s="63">
        <f>'СТАРТ+'!D7</f>
        <v>5</v>
      </c>
      <c r="F10" s="70" t="e">
        <f>'СТАРТ+'!E7</f>
        <v>#REF!</v>
      </c>
      <c r="G10" s="71">
        <v>6</v>
      </c>
      <c r="H10" s="71">
        <v>6</v>
      </c>
      <c r="I10" s="71">
        <v>6</v>
      </c>
      <c r="J10" s="71">
        <v>6</v>
      </c>
      <c r="K10" s="71">
        <v>6</v>
      </c>
      <c r="L10" s="71">
        <v>6.5</v>
      </c>
      <c r="M10" s="71">
        <v>6.5</v>
      </c>
      <c r="N10" s="268">
        <f>(SUM(G10:M10)-LARGE(G10:M10,1)-LARGE(G10:M10,2)-SMALL(G10:M10,1)-SMALL(G10:M10,2))</f>
        <v>18</v>
      </c>
      <c r="O10" s="73" t="e">
        <f>(SUM(G10:M10)-LARGE(G10:M10,1)-LARGE(G10:M10,2)-SMALL(G10:M10,1)-SMALL(G10:M10,2))*F10</f>
        <v>#REF!</v>
      </c>
      <c r="P10" s="86" t="e">
        <f aca="true" t="shared" si="0" ref="P10:P15">P9</f>
        <v>#REF!</v>
      </c>
      <c r="Q10" s="131"/>
      <c r="R10" s="230"/>
      <c r="S10" s="34"/>
      <c r="T10" s="39"/>
      <c r="U10" s="132" t="str">
        <f aca="true" t="shared" si="1" ref="U10:V13">D10</f>
        <v>103В</v>
      </c>
      <c r="V10" s="131">
        <f t="shared" si="1"/>
        <v>5</v>
      </c>
      <c r="W10" s="145">
        <f>ROUND(G10,1)</f>
        <v>6</v>
      </c>
      <c r="X10" s="138">
        <f>IF((AND(W10&gt;=$BE10,W10&lt;=$BF10)),0,"-")</f>
        <v>0</v>
      </c>
      <c r="Y10" s="139" t="str">
        <f>IF(W10&gt;$BF10,1,"-")</f>
        <v>-</v>
      </c>
      <c r="Z10" s="140" t="str">
        <f>IF(W10&lt;$BE10,-1,"-")</f>
        <v>-</v>
      </c>
      <c r="AA10" s="145">
        <f>H10</f>
        <v>6</v>
      </c>
      <c r="AB10" s="138">
        <f>IF((AND(AA10&gt;=$BE10,AA10&lt;=$BF10)),0,"-")</f>
        <v>0</v>
      </c>
      <c r="AC10" s="139" t="str">
        <f>IF(AA10&gt;$BF10,1,"-")</f>
        <v>-</v>
      </c>
      <c r="AD10" s="140" t="str">
        <f>IF(AA10&lt;$BE10,-1,"-")</f>
        <v>-</v>
      </c>
      <c r="AE10" s="145">
        <f>I10</f>
        <v>6</v>
      </c>
      <c r="AF10" s="138">
        <f>IF((AND(AE10&gt;=$BE10,AE10&lt;=$BF10)),0,"-")</f>
        <v>0</v>
      </c>
      <c r="AG10" s="139" t="str">
        <f>IF(AE10&gt;$BF10,1,"-")</f>
        <v>-</v>
      </c>
      <c r="AH10" s="140" t="str">
        <f>IF(AE10&lt;$BE10,-1,"-")</f>
        <v>-</v>
      </c>
      <c r="AI10" s="145">
        <f>J10</f>
        <v>6</v>
      </c>
      <c r="AJ10" s="138">
        <f>IF((AND(AI10&gt;=$BE10,AI10&lt;=$BF10)),0,"-")</f>
        <v>0</v>
      </c>
      <c r="AK10" s="139" t="str">
        <f>IF(AI10&gt;$BF10,1,"-")</f>
        <v>-</v>
      </c>
      <c r="AL10" s="140" t="str">
        <f>IF(AI10&lt;$BE10,-1,"-")</f>
        <v>-</v>
      </c>
      <c r="AM10" s="145">
        <f>K10</f>
        <v>6</v>
      </c>
      <c r="AN10" s="138">
        <f>IF((AND(AM10&gt;=$BE10,AM10&lt;=$BF10)),0,"-")</f>
        <v>0</v>
      </c>
      <c r="AO10" s="139" t="str">
        <f>IF(AM10&gt;$BF10,1,"-")</f>
        <v>-</v>
      </c>
      <c r="AP10" s="140" t="str">
        <f>IF(AM10&lt;$BE10,-1,"-")</f>
        <v>-</v>
      </c>
      <c r="AQ10" s="145">
        <f>L10</f>
        <v>6.5</v>
      </c>
      <c r="AR10" s="138">
        <f>IF((AND(AQ10&gt;=$BE10,AQ10&lt;=$BF10)),0,"-")</f>
        <v>0</v>
      </c>
      <c r="AS10" s="139" t="str">
        <f>IF(AQ10&gt;$BF10,1,"-")</f>
        <v>-</v>
      </c>
      <c r="AT10" s="140" t="str">
        <f>IF(AQ10&lt;$BE10,-1,"-")</f>
        <v>-</v>
      </c>
      <c r="AU10" s="145">
        <f>M10</f>
        <v>6.5</v>
      </c>
      <c r="AV10" s="138">
        <f>IF((AND(AU10&gt;=$BE10,AU10&lt;=$BF10)),0,"-")</f>
        <v>0</v>
      </c>
      <c r="AW10" s="139" t="str">
        <f>IF(AU10&gt;$BF10,1,"-")</f>
        <v>-</v>
      </c>
      <c r="AX10" s="152" t="str">
        <f>IF(AU10&lt;$BE10,-1,"-")</f>
        <v>-</v>
      </c>
      <c r="AY10" s="163">
        <v>1</v>
      </c>
      <c r="AZ10" s="163">
        <v>1</v>
      </c>
      <c r="BA10" s="154">
        <f>N10</f>
        <v>18</v>
      </c>
      <c r="BB10" s="146">
        <f>N10/3</f>
        <v>6</v>
      </c>
      <c r="BC10" s="149">
        <f>ROUND(BB10,1)</f>
        <v>6</v>
      </c>
      <c r="BD10" s="147">
        <f>MATCH(BC10,$P$225:$P$325,0)</f>
        <v>61</v>
      </c>
      <c r="BE10" s="165">
        <f>INDEX($Q$225:$Q$325,BD10,1)</f>
        <v>5.5</v>
      </c>
      <c r="BF10" s="165">
        <f>INDEX($R$225:$R$325,BD10,1)</f>
        <v>6.5</v>
      </c>
      <c r="BG10" s="162" t="str">
        <f>IF((AND(AY10=$BE10,AZ10=$BF10)),0,"-")</f>
        <v>-</v>
      </c>
      <c r="BH10" s="162" t="str">
        <f>IF(AY10&gt;$BE10,-1,"-")</f>
        <v>-</v>
      </c>
      <c r="BI10" s="162">
        <f>IF(AZ10&lt;=$BF10,1,"-")</f>
        <v>1</v>
      </c>
      <c r="BJ10" s="42"/>
      <c r="BK10" s="42"/>
      <c r="BL10" s="42"/>
      <c r="BM10" s="1"/>
      <c r="BN10" s="1"/>
      <c r="BO10" s="1"/>
      <c r="BP10" s="1"/>
      <c r="BQ10" s="1"/>
    </row>
    <row r="11" spans="1:69" s="9" customFormat="1" ht="13.5" customHeight="1" outlineLevel="1">
      <c r="A11" s="29"/>
      <c r="B11" s="63"/>
      <c r="C11" s="69"/>
      <c r="D11" s="47" t="str">
        <f>'СТАРТ+'!F7</f>
        <v>201С</v>
      </c>
      <c r="E11" s="63">
        <f>'СТАРТ+'!G7</f>
        <v>5</v>
      </c>
      <c r="F11" s="70" t="e">
        <f>'СТАРТ+'!H7</f>
        <v>#REF!</v>
      </c>
      <c r="G11" s="71">
        <v>7</v>
      </c>
      <c r="H11" s="71">
        <v>6.5</v>
      </c>
      <c r="I11" s="71">
        <v>7</v>
      </c>
      <c r="J11" s="71">
        <v>7</v>
      </c>
      <c r="K11" s="71">
        <v>7</v>
      </c>
      <c r="L11" s="71">
        <v>6.5</v>
      </c>
      <c r="M11" s="71">
        <v>7.5</v>
      </c>
      <c r="N11" s="268">
        <f>(SUM(G11:M11)-LARGE(G11:M11,1)-LARGE(G11:M11,2)-SMALL(G11:M11,1)-SMALL(G11:M11,2))</f>
        <v>21</v>
      </c>
      <c r="O11" s="73" t="e">
        <f>(SUM(G11:M11)-LARGE(G11:M11,1)-LARGE(G11:M11,2)-SMALL(G11:M11,1)-SMALL(G11:M11,2))*F11</f>
        <v>#REF!</v>
      </c>
      <c r="P11" s="86" t="e">
        <f t="shared" si="0"/>
        <v>#REF!</v>
      </c>
      <c r="Q11" s="188"/>
      <c r="R11" s="230"/>
      <c r="S11" s="34"/>
      <c r="T11" s="39"/>
      <c r="U11" s="132" t="str">
        <f t="shared" si="1"/>
        <v>201С</v>
      </c>
      <c r="V11" s="131">
        <f t="shared" si="1"/>
        <v>5</v>
      </c>
      <c r="W11" s="41">
        <f>ROUND(G11,1)</f>
        <v>7</v>
      </c>
      <c r="X11" s="141">
        <f>IF((AND(W11&gt;=BE11,W11&lt;=BF11)),0,"-")</f>
        <v>0</v>
      </c>
      <c r="Y11" s="135" t="str">
        <f>IF(W11&gt;BF11,1,"-")</f>
        <v>-</v>
      </c>
      <c r="Z11" s="136" t="str">
        <f>IF(W11&lt;BE11,-1,"-")</f>
        <v>-</v>
      </c>
      <c r="AA11" s="41">
        <f>H11</f>
        <v>6.5</v>
      </c>
      <c r="AB11" s="141">
        <f>IF((AND(AA11&gt;=$BE11,AA11&lt;=$BF11)),0,"-")</f>
        <v>0</v>
      </c>
      <c r="AC11" s="135" t="str">
        <f>IF(AA11&gt;$BF11,1,"-")</f>
        <v>-</v>
      </c>
      <c r="AD11" s="136" t="str">
        <f>IF(AA11&lt;$BE11,-1,"-")</f>
        <v>-</v>
      </c>
      <c r="AE11" s="41">
        <f>I11</f>
        <v>7</v>
      </c>
      <c r="AF11" s="141">
        <f>IF((AND(AE11&gt;=$BE11,AE11&lt;=$BF11)),0,"-")</f>
        <v>0</v>
      </c>
      <c r="AG11" s="135" t="str">
        <f>IF(AE11&gt;$BF11,1,"-")</f>
        <v>-</v>
      </c>
      <c r="AH11" s="136" t="str">
        <f>IF(AE11&lt;$BE11,-1,"-")</f>
        <v>-</v>
      </c>
      <c r="AI11" s="41">
        <f>J11</f>
        <v>7</v>
      </c>
      <c r="AJ11" s="141">
        <f>IF((AND(AI11&gt;=$BE11,AI11&lt;=$BF11)),0,"-")</f>
        <v>0</v>
      </c>
      <c r="AK11" s="135" t="str">
        <f>IF(AI11&gt;$BF11,1,"-")</f>
        <v>-</v>
      </c>
      <c r="AL11" s="136" t="str">
        <f>IF(AI11&lt;$BE11,-1,"-")</f>
        <v>-</v>
      </c>
      <c r="AM11" s="41">
        <f>K11</f>
        <v>7</v>
      </c>
      <c r="AN11" s="141">
        <f>IF((AND(AM11&gt;=$BE11,AM11&lt;=$BF11)),0,"-")</f>
        <v>0</v>
      </c>
      <c r="AO11" s="135" t="str">
        <f>IF(AM11&gt;$BF11,1,"-")</f>
        <v>-</v>
      </c>
      <c r="AP11" s="136" t="str">
        <f>IF(AM11&lt;$BE11,-1,"-")</f>
        <v>-</v>
      </c>
      <c r="AQ11" s="41">
        <f>L11</f>
        <v>6.5</v>
      </c>
      <c r="AR11" s="141">
        <f>IF((AND(AQ11&gt;=$BE11,AQ11&lt;=$BF11)),0,"-")</f>
        <v>0</v>
      </c>
      <c r="AS11" s="135" t="str">
        <f>IF(AQ11&gt;$BF11,1,"-")</f>
        <v>-</v>
      </c>
      <c r="AT11" s="136" t="str">
        <f>IF(AQ11&lt;$BE11,-1,"-")</f>
        <v>-</v>
      </c>
      <c r="AU11" s="41">
        <f>M11</f>
        <v>7.5</v>
      </c>
      <c r="AV11" s="141">
        <f>IF((AND(AU11&gt;=$BE11,AU11&lt;=$BF11)),0,"-")</f>
        <v>0</v>
      </c>
      <c r="AW11" s="135" t="str">
        <f>IF(AU11&gt;$BF11,1,"-")</f>
        <v>-</v>
      </c>
      <c r="AX11" s="153" t="str">
        <f>IF(AU11&lt;$BE11,-1,"-")</f>
        <v>-</v>
      </c>
      <c r="AY11" s="163">
        <v>1</v>
      </c>
      <c r="AZ11" s="163">
        <v>1</v>
      </c>
      <c r="BA11" s="155">
        <f>N11</f>
        <v>21</v>
      </c>
      <c r="BB11" s="45">
        <f>N11/3</f>
        <v>7</v>
      </c>
      <c r="BC11" s="150">
        <f>ROUND(BB11,1)</f>
        <v>7</v>
      </c>
      <c r="BD11" s="148">
        <f>MATCH(BC11,$P$225:$P$325,0)</f>
        <v>71</v>
      </c>
      <c r="BE11" s="165">
        <f>INDEX($Q$225:$Q$325,BD11,1)</f>
        <v>6.5</v>
      </c>
      <c r="BF11" s="165">
        <f>INDEX($R$225:$R$325,BD11,1)</f>
        <v>7.5</v>
      </c>
      <c r="BG11" s="162" t="str">
        <f>IF((AND(AY11=$BE11,AZ11=$BF11)),0,"-")</f>
        <v>-</v>
      </c>
      <c r="BH11" s="162" t="str">
        <f>IF(AY11&gt;$BE11,-1,"-")</f>
        <v>-</v>
      </c>
      <c r="BI11" s="162">
        <f>IF(AZ11&lt;=$BF11,1,"-")</f>
        <v>1</v>
      </c>
      <c r="BJ11" s="42"/>
      <c r="BK11" s="42"/>
      <c r="BL11" s="42"/>
      <c r="BM11" s="35"/>
      <c r="BN11" s="1"/>
      <c r="BO11" s="1"/>
      <c r="BP11" s="1"/>
      <c r="BQ11" s="1"/>
    </row>
    <row r="12" spans="2:69" ht="13.5" customHeight="1" outlineLevel="1">
      <c r="B12" s="75"/>
      <c r="C12" s="76"/>
      <c r="D12" s="47" t="str">
        <f>'СТАРТ+'!I7</f>
        <v>403С</v>
      </c>
      <c r="E12" s="63">
        <f>'СТАРТ+'!J7</f>
        <v>5</v>
      </c>
      <c r="F12" s="70" t="e">
        <f>'СТАРТ+'!K7</f>
        <v>#REF!</v>
      </c>
      <c r="G12" s="71">
        <v>5</v>
      </c>
      <c r="H12" s="71">
        <v>4.5</v>
      </c>
      <c r="I12" s="71">
        <v>6</v>
      </c>
      <c r="J12" s="71">
        <v>5</v>
      </c>
      <c r="K12" s="71">
        <v>4.5</v>
      </c>
      <c r="L12" s="71">
        <v>5.5</v>
      </c>
      <c r="M12" s="71">
        <v>6</v>
      </c>
      <c r="N12" s="268">
        <f>(SUM(G12:M12)-LARGE(G12:M12,1)-LARGE(G12:M12,2)-SMALL(G12:M12,1)-SMALL(G12:M12,2))</f>
        <v>15.5</v>
      </c>
      <c r="O12" s="73" t="e">
        <f>(SUM(G12:M12)-LARGE(G12:M12,1)-LARGE(G12:M12,2)-SMALL(G12:M12,1)-SMALL(G12:M12,2))*F12</f>
        <v>#REF!</v>
      </c>
      <c r="P12" s="86" t="e">
        <f t="shared" si="0"/>
        <v>#REF!</v>
      </c>
      <c r="Q12" s="188"/>
      <c r="R12" s="231"/>
      <c r="S12" s="8"/>
      <c r="T12" s="40"/>
      <c r="U12" s="187" t="str">
        <f t="shared" si="1"/>
        <v>403С</v>
      </c>
      <c r="V12" s="188">
        <f t="shared" si="1"/>
        <v>5</v>
      </c>
      <c r="W12" s="41">
        <f>ROUND(G12,1)</f>
        <v>5</v>
      </c>
      <c r="X12" s="141">
        <f>IF((AND(W12&gt;=BE12,W12&lt;=BF12)),0,"-")</f>
        <v>0</v>
      </c>
      <c r="Y12" s="135" t="str">
        <f>IF(W12&gt;BF12,1,"-")</f>
        <v>-</v>
      </c>
      <c r="Z12" s="136" t="str">
        <f>IF(W12&lt;BE12,-1,"-")</f>
        <v>-</v>
      </c>
      <c r="AA12" s="41">
        <f>H12</f>
        <v>4.5</v>
      </c>
      <c r="AB12" s="141" t="str">
        <f>IF((AND(AA12&gt;=$BE12,AA12&lt;=$BF12)),0,"-")</f>
        <v>-</v>
      </c>
      <c r="AC12" s="135" t="str">
        <f>IF(AA12&gt;$BF12,1,"-")</f>
        <v>-</v>
      </c>
      <c r="AD12" s="136">
        <f>IF(AA12&lt;$BE12,-1,"-")</f>
        <v>-1</v>
      </c>
      <c r="AE12" s="41">
        <f>I12</f>
        <v>6</v>
      </c>
      <c r="AF12" s="141" t="str">
        <f>IF((AND(AE12&gt;=$BE12,AE12&lt;=$BF12)),0,"-")</f>
        <v>-</v>
      </c>
      <c r="AG12" s="135">
        <f>IF(AE12&gt;$BF12,1,"-")</f>
        <v>1</v>
      </c>
      <c r="AH12" s="136" t="str">
        <f>IF(AE12&lt;$BE12,-1,"-")</f>
        <v>-</v>
      </c>
      <c r="AI12" s="41">
        <f>J12</f>
        <v>5</v>
      </c>
      <c r="AJ12" s="141">
        <f>IF((AND(AI12&gt;=$BE12,AI12&lt;=$BF12)),0,"-")</f>
        <v>0</v>
      </c>
      <c r="AK12" s="135" t="str">
        <f>IF(AI12&gt;$BF12,1,"-")</f>
        <v>-</v>
      </c>
      <c r="AL12" s="136" t="str">
        <f>IF(AI12&lt;$BE12,-1,"-")</f>
        <v>-</v>
      </c>
      <c r="AM12" s="41">
        <f>K12</f>
        <v>4.5</v>
      </c>
      <c r="AN12" s="141" t="str">
        <f>IF((AND(AM12&gt;=$BE12,AM12&lt;=$BF12)),0,"-")</f>
        <v>-</v>
      </c>
      <c r="AO12" s="135" t="str">
        <f>IF(AM12&gt;$BF12,1,"-")</f>
        <v>-</v>
      </c>
      <c r="AP12" s="136">
        <f>IF(AM12&lt;$BE12,-1,"-")</f>
        <v>-1</v>
      </c>
      <c r="AQ12" s="41">
        <f>L12</f>
        <v>5.5</v>
      </c>
      <c r="AR12" s="141">
        <f>IF((AND(AQ12&gt;=$BE12,AQ12&lt;=$BF12)),0,"-")</f>
        <v>0</v>
      </c>
      <c r="AS12" s="135" t="str">
        <f>IF(AQ12&gt;$BF12,1,"-")</f>
        <v>-</v>
      </c>
      <c r="AT12" s="136" t="str">
        <f>IF(AQ12&lt;$BE12,-1,"-")</f>
        <v>-</v>
      </c>
      <c r="AU12" s="41">
        <f>M12</f>
        <v>6</v>
      </c>
      <c r="AV12" s="141" t="str">
        <f>IF((AND(AU12&gt;=$BE12,AU12&lt;=$BF12)),0,"-")</f>
        <v>-</v>
      </c>
      <c r="AW12" s="135">
        <f>IF(AU12&gt;$BF12,1,"-")</f>
        <v>1</v>
      </c>
      <c r="AX12" s="153" t="str">
        <f>IF(AU12&lt;$BE12,-1,"-")</f>
        <v>-</v>
      </c>
      <c r="AY12" s="163">
        <v>1</v>
      </c>
      <c r="AZ12" s="163">
        <v>1</v>
      </c>
      <c r="BA12" s="190">
        <f>N12</f>
        <v>15.5</v>
      </c>
      <c r="BB12" s="45">
        <f>N12/3</f>
        <v>5.166666666666667</v>
      </c>
      <c r="BC12" s="150">
        <f>ROUND(BB12,1)</f>
        <v>5.2</v>
      </c>
      <c r="BD12" s="148">
        <f>MATCH(BC12,$P$225:$P$325,0)</f>
        <v>53</v>
      </c>
      <c r="BE12" s="165">
        <f>INDEX($Q$225:$Q$325,BD12,1)</f>
        <v>5</v>
      </c>
      <c r="BF12" s="165">
        <f>INDEX($R$225:$R$325,BD12,1)</f>
        <v>5.5</v>
      </c>
      <c r="BG12" s="191" t="str">
        <f>IF((AND(AY12=$BE12,AZ12=$BF12)),0,"-")</f>
        <v>-</v>
      </c>
      <c r="BH12" s="191" t="str">
        <f>IF(AY12&gt;$BE12,-1,"-")</f>
        <v>-</v>
      </c>
      <c r="BI12" s="191">
        <f>IF(AZ12&lt;=$BF12,1,"-")</f>
        <v>1</v>
      </c>
      <c r="BJ12" s="126"/>
      <c r="BK12" s="126"/>
      <c r="BL12" s="126"/>
      <c r="BM12" s="1"/>
      <c r="BN12" s="1"/>
      <c r="BO12" s="1"/>
      <c r="BP12" s="1"/>
      <c r="BQ12" s="1"/>
    </row>
    <row r="13" spans="2:69" ht="13.5" customHeight="1" outlineLevel="1">
      <c r="B13" s="75"/>
      <c r="C13" s="76"/>
      <c r="D13" s="47" t="str">
        <f>'СТАРТ+'!L7</f>
        <v>5231Д</v>
      </c>
      <c r="E13" s="63">
        <f>'СТАРТ+'!M7</f>
        <v>5</v>
      </c>
      <c r="F13" s="70" t="e">
        <f>'СТАРТ+'!N7</f>
        <v>#REF!</v>
      </c>
      <c r="G13" s="71">
        <v>5.5</v>
      </c>
      <c r="H13" s="71">
        <v>5.5</v>
      </c>
      <c r="I13" s="71">
        <v>6</v>
      </c>
      <c r="J13" s="71">
        <v>5.5</v>
      </c>
      <c r="K13" s="71">
        <v>5</v>
      </c>
      <c r="L13" s="71">
        <v>6</v>
      </c>
      <c r="M13" s="71">
        <v>6</v>
      </c>
      <c r="N13" s="268">
        <f>(SUM(G13:M13)-LARGE(G13:M13,1)-LARGE(G13:M13,2)-SMALL(G13:M13,1)-SMALL(G13:M13,2))</f>
        <v>17</v>
      </c>
      <c r="O13" s="73" t="e">
        <f>(SUM(G13:M13)-LARGE(G13:M13,1)-LARGE(G13:M13,2)-SMALL(G13:M13,1)-SMALL(G13:M13,2))*F13</f>
        <v>#REF!</v>
      </c>
      <c r="P13" s="86" t="e">
        <f t="shared" si="0"/>
        <v>#REF!</v>
      </c>
      <c r="Q13" s="232"/>
      <c r="R13" s="231"/>
      <c r="S13" s="8"/>
      <c r="T13" s="40"/>
      <c r="U13" s="132" t="str">
        <f t="shared" si="1"/>
        <v>5231Д</v>
      </c>
      <c r="V13" s="131">
        <f t="shared" si="1"/>
        <v>5</v>
      </c>
      <c r="W13" s="41">
        <f>ROUND(G13,1)</f>
        <v>5.5</v>
      </c>
      <c r="X13" s="141">
        <f>IF((AND(W13&gt;=BE13,W13&lt;=BF13)),0,"-")</f>
        <v>0</v>
      </c>
      <c r="Y13" s="135" t="str">
        <f>IF(W13&gt;BF13,1,"-")</f>
        <v>-</v>
      </c>
      <c r="Z13" s="136" t="str">
        <f>IF(W13&lt;BE13,-1,"-")</f>
        <v>-</v>
      </c>
      <c r="AA13" s="41">
        <f>H13</f>
        <v>5.5</v>
      </c>
      <c r="AB13" s="141">
        <f>IF((AND(AA13&gt;=$BE13,AA13&lt;=$BF13)),0,"-")</f>
        <v>0</v>
      </c>
      <c r="AC13" s="135" t="str">
        <f>IF(AA13&gt;$BF13,1,"-")</f>
        <v>-</v>
      </c>
      <c r="AD13" s="136" t="str">
        <f>IF(AA13&lt;$BE13,-1,"-")</f>
        <v>-</v>
      </c>
      <c r="AE13" s="41">
        <f>I13</f>
        <v>6</v>
      </c>
      <c r="AF13" s="141">
        <f>IF((AND(AE13&gt;=$BE13,AE13&lt;=$BF13)),0,"-")</f>
        <v>0</v>
      </c>
      <c r="AG13" s="135" t="str">
        <f>IF(AE13&gt;$BF13,1,"-")</f>
        <v>-</v>
      </c>
      <c r="AH13" s="136" t="str">
        <f>IF(AE13&lt;$BE13,-1,"-")</f>
        <v>-</v>
      </c>
      <c r="AI13" s="41">
        <f>J13</f>
        <v>5.5</v>
      </c>
      <c r="AJ13" s="141">
        <f>IF((AND(AI13&gt;=$BE13,AI13&lt;=$BF13)),0,"-")</f>
        <v>0</v>
      </c>
      <c r="AK13" s="135" t="str">
        <f>IF(AI13&gt;$BF13,1,"-")</f>
        <v>-</v>
      </c>
      <c r="AL13" s="136" t="str">
        <f>IF(AI13&lt;$BE13,-1,"-")</f>
        <v>-</v>
      </c>
      <c r="AM13" s="41">
        <f>K13</f>
        <v>5</v>
      </c>
      <c r="AN13" s="141" t="str">
        <f>IF((AND(AM13&gt;=$BE13,AM13&lt;=$BF13)),0,"-")</f>
        <v>-</v>
      </c>
      <c r="AO13" s="135" t="str">
        <f>IF(AM13&gt;$BF13,1,"-")</f>
        <v>-</v>
      </c>
      <c r="AP13" s="136">
        <f>IF(AM13&lt;$BE13,-1,"-")</f>
        <v>-1</v>
      </c>
      <c r="AQ13" s="41">
        <f>L13</f>
        <v>6</v>
      </c>
      <c r="AR13" s="141">
        <f>IF((AND(AQ13&gt;=$BE13,AQ13&lt;=$BF13)),0,"-")</f>
        <v>0</v>
      </c>
      <c r="AS13" s="135" t="str">
        <f>IF(AQ13&gt;$BF13,1,"-")</f>
        <v>-</v>
      </c>
      <c r="AT13" s="136" t="str">
        <f>IF(AQ13&lt;$BE13,-1,"-")</f>
        <v>-</v>
      </c>
      <c r="AU13" s="41">
        <f>M13</f>
        <v>6</v>
      </c>
      <c r="AV13" s="141">
        <f>IF((AND(AU13&gt;=$BE13,AU13&lt;=$BF13)),0,"-")</f>
        <v>0</v>
      </c>
      <c r="AW13" s="135" t="str">
        <f>IF(AU13&gt;$BF13,1,"-")</f>
        <v>-</v>
      </c>
      <c r="AX13" s="153" t="str">
        <f>IF(AU13&lt;$BE13,-1,"-")</f>
        <v>-</v>
      </c>
      <c r="AY13" s="163">
        <v>1</v>
      </c>
      <c r="AZ13" s="163">
        <v>1</v>
      </c>
      <c r="BA13" s="155">
        <f>N13</f>
        <v>17</v>
      </c>
      <c r="BB13" s="45">
        <f>N13/3</f>
        <v>5.666666666666667</v>
      </c>
      <c r="BC13" s="150">
        <f>ROUND(BB13,1)</f>
        <v>5.7</v>
      </c>
      <c r="BD13" s="148">
        <f>MATCH(BC13,$P$225:$P$325,0)</f>
        <v>58</v>
      </c>
      <c r="BE13" s="165">
        <f>INDEX($Q$225:$Q$325,BD13,1)</f>
        <v>5.5</v>
      </c>
      <c r="BF13" s="165">
        <f>INDEX($R$225:$R$325,BD13,1)</f>
        <v>6</v>
      </c>
      <c r="BG13" s="170" t="str">
        <f>IF((AND(AY13=$BE13,AZ13=$BF13)),0,"-")</f>
        <v>-</v>
      </c>
      <c r="BH13" s="170" t="str">
        <f>IF(AY13&gt;$BE13,-1,"-")</f>
        <v>-</v>
      </c>
      <c r="BI13" s="170">
        <f>IF(AZ13&lt;=$BF13,1,"-")</f>
        <v>1</v>
      </c>
      <c r="BJ13" s="42"/>
      <c r="BK13" s="42"/>
      <c r="BL13" s="42"/>
      <c r="BM13" s="151"/>
      <c r="BN13" s="151"/>
      <c r="BO13" s="1"/>
      <c r="BP13" s="1"/>
      <c r="BQ13" s="1"/>
    </row>
    <row r="14" spans="2:69" ht="13.5" customHeight="1" outlineLevel="1">
      <c r="B14" s="75"/>
      <c r="C14" s="79"/>
      <c r="D14" s="80" t="s">
        <v>3</v>
      </c>
      <c r="E14" s="65"/>
      <c r="F14" s="81" t="e">
        <f>SUM(F10:F13)</f>
        <v>#REF!</v>
      </c>
      <c r="G14" s="82">
        <v>7.6</v>
      </c>
      <c r="H14" s="83" t="e">
        <f>SUM(G14-F14)</f>
        <v>#REF!</v>
      </c>
      <c r="I14" s="83"/>
      <c r="J14" s="83"/>
      <c r="K14" s="83"/>
      <c r="L14" s="83"/>
      <c r="M14" s="83"/>
      <c r="N14" s="269"/>
      <c r="O14" s="260" t="e">
        <f>SUM(O10:O13)</f>
        <v>#REF!</v>
      </c>
      <c r="P14" s="86" t="e">
        <f t="shared" si="0"/>
        <v>#REF!</v>
      </c>
      <c r="Q14" s="63"/>
      <c r="R14" s="231"/>
      <c r="S14" s="8"/>
      <c r="T14" s="40"/>
      <c r="X14" s="142">
        <f>COUNT(X10:X11)</f>
        <v>2</v>
      </c>
      <c r="Y14" s="143">
        <f>COUNT(Y10:Y11)</f>
        <v>0</v>
      </c>
      <c r="Z14" s="144">
        <f>COUNT(Z10:Z11)</f>
        <v>0</v>
      </c>
      <c r="AA14" s="107"/>
      <c r="AB14" s="142">
        <f>COUNT(AB10:AB11)</f>
        <v>2</v>
      </c>
      <c r="AC14" s="143">
        <f>COUNT(AC10:AC11)</f>
        <v>0</v>
      </c>
      <c r="AD14" s="144">
        <f>COUNT(AD10:AD11)</f>
        <v>0</v>
      </c>
      <c r="AE14" s="107"/>
      <c r="AF14" s="142">
        <f>COUNT(AF10:AF11)</f>
        <v>2</v>
      </c>
      <c r="AG14" s="143">
        <f>COUNT(AG10:AG11)</f>
        <v>0</v>
      </c>
      <c r="AH14" s="144">
        <f>COUNT(AH10:AH11)</f>
        <v>0</v>
      </c>
      <c r="AI14" s="107"/>
      <c r="AJ14" s="142">
        <f>COUNT(AJ10:AJ11)</f>
        <v>2</v>
      </c>
      <c r="AK14" s="143">
        <f>COUNT(AK10:AK11)</f>
        <v>0</v>
      </c>
      <c r="AL14" s="144">
        <f>COUNT(AL10:AL11)</f>
        <v>0</v>
      </c>
      <c r="AM14" s="107"/>
      <c r="AN14" s="142">
        <f>COUNT(AN10:AN11)</f>
        <v>2</v>
      </c>
      <c r="AO14" s="143">
        <f>COUNT(AO10:AO11)</f>
        <v>0</v>
      </c>
      <c r="AP14" s="144">
        <f>COUNT(AP10:AP11)</f>
        <v>0</v>
      </c>
      <c r="AQ14" s="107"/>
      <c r="AR14" s="142">
        <f>COUNT(AR10:AR11)</f>
        <v>2</v>
      </c>
      <c r="AS14" s="143">
        <f>COUNT(AS10:AS11)</f>
        <v>0</v>
      </c>
      <c r="AT14" s="144">
        <f>COUNT(AT10:AT11)</f>
        <v>0</v>
      </c>
      <c r="AU14" s="107"/>
      <c r="AV14" s="142">
        <f>COUNT(AV10:AV11)</f>
        <v>2</v>
      </c>
      <c r="AW14" s="143">
        <f>COUNT(AW10:AW11)</f>
        <v>0</v>
      </c>
      <c r="AX14" s="144">
        <f>COUNT(AX10:AX11)</f>
        <v>0</v>
      </c>
      <c r="AY14" s="47"/>
      <c r="AZ14" s="47"/>
      <c r="BG14" s="166">
        <f>COUNT(BG10:BG13)</f>
        <v>0</v>
      </c>
      <c r="BH14" s="167">
        <f>COUNT(BH10:BH13)</f>
        <v>0</v>
      </c>
      <c r="BI14" s="168">
        <f>COUNT(BI10:BI13)</f>
        <v>4</v>
      </c>
      <c r="BJ14" s="42"/>
      <c r="BK14" s="42"/>
      <c r="BL14" s="42"/>
      <c r="BM14" s="126"/>
      <c r="BN14" s="126"/>
      <c r="BO14" s="1"/>
      <c r="BP14" s="1"/>
      <c r="BQ14" s="1"/>
    </row>
    <row r="15" spans="16:69" ht="13.5" customHeight="1">
      <c r="P15" s="86" t="e">
        <f t="shared" si="0"/>
        <v>#REF!</v>
      </c>
      <c r="X15" s="134">
        <f>COUNT(X12:X13)</f>
        <v>2</v>
      </c>
      <c r="Y15" s="133">
        <f>COUNT(Y12:Y13)</f>
        <v>0</v>
      </c>
      <c r="Z15" s="137">
        <f>COUNT(Z12:Z13)</f>
        <v>0</v>
      </c>
      <c r="AB15" s="134">
        <f>COUNT(AB12:AB13)</f>
        <v>1</v>
      </c>
      <c r="AC15" s="133">
        <f>COUNT(AC12:AC13)</f>
        <v>0</v>
      </c>
      <c r="AD15" s="137">
        <f>COUNT(AD12:AD13)</f>
        <v>1</v>
      </c>
      <c r="AF15" s="134">
        <f>COUNT(AF12:AF13)</f>
        <v>1</v>
      </c>
      <c r="AG15" s="133">
        <f>COUNT(AG12:AG13)</f>
        <v>1</v>
      </c>
      <c r="AH15" s="137">
        <f>COUNT(AH12:AH13)</f>
        <v>0</v>
      </c>
      <c r="AJ15" s="134">
        <f>COUNT(AJ12:AJ13)</f>
        <v>2</v>
      </c>
      <c r="AK15" s="133">
        <f>COUNT(AK12:AK13)</f>
        <v>0</v>
      </c>
      <c r="AL15" s="137">
        <f>COUNT(AL12:AL13)</f>
        <v>0</v>
      </c>
      <c r="AN15" s="134">
        <f>COUNT(AN12:AN13)</f>
        <v>0</v>
      </c>
      <c r="AO15" s="133">
        <f>COUNT(AO12:AO13)</f>
        <v>0</v>
      </c>
      <c r="AP15" s="137">
        <f>COUNT(AP12:AP13)</f>
        <v>2</v>
      </c>
      <c r="AR15" s="134">
        <f>COUNT(AR12:AR13)</f>
        <v>2</v>
      </c>
      <c r="AS15" s="133">
        <f>COUNT(AS12:AS13)</f>
        <v>0</v>
      </c>
      <c r="AT15" s="137">
        <f>COUNT(AT12:AT13)</f>
        <v>0</v>
      </c>
      <c r="AV15" s="134">
        <f>COUNT(AV12:AV13)</f>
        <v>1</v>
      </c>
      <c r="AW15" s="133">
        <f>COUNT(AW12:AW13)</f>
        <v>1</v>
      </c>
      <c r="AX15" s="137">
        <f>COUNT(AX12:AX13)</f>
        <v>0</v>
      </c>
      <c r="BJ15" s="42"/>
      <c r="BK15" s="42"/>
      <c r="BL15" s="42"/>
      <c r="BM15" s="151"/>
      <c r="BN15" s="151"/>
      <c r="BO15" s="1"/>
      <c r="BP15" s="1"/>
      <c r="BQ15" s="1"/>
    </row>
    <row r="16" spans="1:69" s="9" customFormat="1" ht="13.5" customHeight="1">
      <c r="A16" s="29">
        <v>2</v>
      </c>
      <c r="B16" s="63">
        <f>'СТАРТ+'!B83</f>
        <v>12</v>
      </c>
      <c r="C16" s="184" t="str">
        <f>'СТАРТ+'!C83</f>
        <v>САЛИКОВА МАРИЯ</v>
      </c>
      <c r="D16" s="185"/>
      <c r="E16" s="185"/>
      <c r="F16" s="186"/>
      <c r="G16" s="64"/>
      <c r="H16" s="65" t="str">
        <f>'СТАРТ+'!H83</f>
        <v>КМС</v>
      </c>
      <c r="I16" s="184">
        <f>'СТАРТ+'!I83</f>
        <v>2001</v>
      </c>
      <c r="J16" s="219" t="str">
        <f>'СТАРТ+'!J83</f>
        <v>ВОРОНЕЖ,СДЮСШОР им.САУТИНА</v>
      </c>
      <c r="K16" s="66"/>
      <c r="L16" s="66"/>
      <c r="M16" s="66"/>
      <c r="N16" s="66"/>
      <c r="O16" s="47"/>
      <c r="P16" s="67" t="e">
        <f>SUM(O21)</f>
        <v>#REF!</v>
      </c>
      <c r="Q16" s="230" t="str">
        <f>'СТАРТ+'!O83</f>
        <v>ДРОЖЖИНЫ Е.Г.,Н.В.</v>
      </c>
      <c r="R16" s="230"/>
      <c r="T16" s="38"/>
      <c r="U16" s="132"/>
      <c r="V16" s="131"/>
      <c r="W16" s="197" t="str">
        <f>C16</f>
        <v>САЛИКОВА МАРИЯ</v>
      </c>
      <c r="X16" s="198"/>
      <c r="Y16" s="198"/>
      <c r="Z16" s="199"/>
      <c r="AA16" s="197"/>
      <c r="AB16" s="197"/>
      <c r="AC16" s="197"/>
      <c r="AD16" s="197"/>
      <c r="AE16" s="196">
        <f>I16</f>
        <v>2001</v>
      </c>
      <c r="AF16" s="197" t="str">
        <f>J16</f>
        <v>ВОРОНЕЖ,СДЮСШОР им.САУТИНА</v>
      </c>
      <c r="AG16" s="197"/>
      <c r="AH16" s="197"/>
      <c r="AI16" s="197"/>
      <c r="AJ16" s="197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28"/>
      <c r="BC16" s="129"/>
      <c r="BD16" s="130"/>
      <c r="BE16" s="29"/>
      <c r="BF16" s="29"/>
      <c r="BG16" s="160"/>
      <c r="BH16" s="160"/>
      <c r="BI16" s="161"/>
      <c r="BJ16" s="42"/>
      <c r="BK16" s="42"/>
      <c r="BL16" s="42"/>
      <c r="BM16" s="1"/>
      <c r="BN16" s="1"/>
      <c r="BO16" s="1"/>
      <c r="BP16" s="1"/>
      <c r="BQ16" s="1"/>
    </row>
    <row r="17" spans="1:69" s="9" customFormat="1" ht="13.5" customHeight="1" outlineLevel="1">
      <c r="A17" s="29"/>
      <c r="B17" s="63"/>
      <c r="C17" s="69"/>
      <c r="D17" s="47" t="str">
        <f>'СТАРТ+'!C84</f>
        <v>403В</v>
      </c>
      <c r="E17" s="63">
        <f>'СТАРТ+'!D84</f>
        <v>7</v>
      </c>
      <c r="F17" s="70" t="e">
        <f>'СТАРТ+'!E84</f>
        <v>#REF!</v>
      </c>
      <c r="G17" s="71">
        <v>6</v>
      </c>
      <c r="H17" s="71">
        <v>6</v>
      </c>
      <c r="I17" s="71">
        <v>5.5</v>
      </c>
      <c r="J17" s="71">
        <v>6</v>
      </c>
      <c r="K17" s="71">
        <v>5.5</v>
      </c>
      <c r="L17" s="71">
        <v>6</v>
      </c>
      <c r="M17" s="71">
        <v>5</v>
      </c>
      <c r="N17" s="268">
        <f>(SUM(G17:M17)-LARGE(G17:M17,1)-LARGE(G17:M17,2)-SMALL(G17:M17,1)-SMALL(G17:M17,2))</f>
        <v>17.5</v>
      </c>
      <c r="O17" s="73" t="e">
        <f>(SUM(G17:M17)-LARGE(G17:M17,1)-LARGE(G17:M17,2)-SMALL(G17:M17,1)-SMALL(G17:M17,2))*F17</f>
        <v>#REF!</v>
      </c>
      <c r="P17" s="86" t="e">
        <f aca="true" t="shared" si="2" ref="P17:P22">P16</f>
        <v>#REF!</v>
      </c>
      <c r="Q17" s="131"/>
      <c r="R17" s="230"/>
      <c r="S17" s="34"/>
      <c r="T17" s="39"/>
      <c r="U17" s="132" t="str">
        <f aca="true" t="shared" si="3" ref="U17:V20">D17</f>
        <v>403В</v>
      </c>
      <c r="V17" s="131">
        <f t="shared" si="3"/>
        <v>7</v>
      </c>
      <c r="W17" s="145">
        <f>ROUND(G17,1)</f>
        <v>6</v>
      </c>
      <c r="X17" s="138">
        <f>IF((AND(W17&gt;=$BE17,W17&lt;=$BF17)),0,"-")</f>
        <v>0</v>
      </c>
      <c r="Y17" s="139" t="str">
        <f>IF(W17&gt;$BF17,1,"-")</f>
        <v>-</v>
      </c>
      <c r="Z17" s="140" t="str">
        <f>IF(W17&lt;$BE17,-1,"-")</f>
        <v>-</v>
      </c>
      <c r="AA17" s="145">
        <f>H17</f>
        <v>6</v>
      </c>
      <c r="AB17" s="138">
        <f>IF((AND(AA17&gt;=$BE17,AA17&lt;=$BF17)),0,"-")</f>
        <v>0</v>
      </c>
      <c r="AC17" s="139" t="str">
        <f>IF(AA17&gt;$BF17,1,"-")</f>
        <v>-</v>
      </c>
      <c r="AD17" s="140" t="str">
        <f>IF(AA17&lt;$BE17,-1,"-")</f>
        <v>-</v>
      </c>
      <c r="AE17" s="145">
        <f>I17</f>
        <v>5.5</v>
      </c>
      <c r="AF17" s="138">
        <f>IF((AND(AE17&gt;=$BE17,AE17&lt;=$BF17)),0,"-")</f>
        <v>0</v>
      </c>
      <c r="AG17" s="139" t="str">
        <f>IF(AE17&gt;$BF17,1,"-")</f>
        <v>-</v>
      </c>
      <c r="AH17" s="140" t="str">
        <f>IF(AE17&lt;$BE17,-1,"-")</f>
        <v>-</v>
      </c>
      <c r="AI17" s="145">
        <f>J17</f>
        <v>6</v>
      </c>
      <c r="AJ17" s="138">
        <f>IF((AND(AI17&gt;=$BE17,AI17&lt;=$BF17)),0,"-")</f>
        <v>0</v>
      </c>
      <c r="AK17" s="139" t="str">
        <f>IF(AI17&gt;$BF17,1,"-")</f>
        <v>-</v>
      </c>
      <c r="AL17" s="140" t="str">
        <f>IF(AI17&lt;$BE17,-1,"-")</f>
        <v>-</v>
      </c>
      <c r="AM17" s="145">
        <f>K17</f>
        <v>5.5</v>
      </c>
      <c r="AN17" s="138">
        <f>IF((AND(AM17&gt;=$BE17,AM17&lt;=$BF17)),0,"-")</f>
        <v>0</v>
      </c>
      <c r="AO17" s="139" t="str">
        <f>IF(AM17&gt;$BF17,1,"-")</f>
        <v>-</v>
      </c>
      <c r="AP17" s="140" t="str">
        <f>IF(AM17&lt;$BE17,-1,"-")</f>
        <v>-</v>
      </c>
      <c r="AQ17" s="145">
        <f>L17</f>
        <v>6</v>
      </c>
      <c r="AR17" s="138">
        <f>IF((AND(AQ17&gt;=$BE17,AQ17&lt;=$BF17)),0,"-")</f>
        <v>0</v>
      </c>
      <c r="AS17" s="139" t="str">
        <f>IF(AQ17&gt;$BF17,1,"-")</f>
        <v>-</v>
      </c>
      <c r="AT17" s="140" t="str">
        <f>IF(AQ17&lt;$BE17,-1,"-")</f>
        <v>-</v>
      </c>
      <c r="AU17" s="145">
        <f>M17</f>
        <v>5</v>
      </c>
      <c r="AV17" s="138" t="str">
        <f>IF((AND(AU17&gt;=$BE17,AU17&lt;=$BF17)),0,"-")</f>
        <v>-</v>
      </c>
      <c r="AW17" s="139" t="str">
        <f>IF(AU17&gt;$BF17,1,"-")</f>
        <v>-</v>
      </c>
      <c r="AX17" s="152">
        <f>IF(AU17&lt;$BE17,-1,"-")</f>
        <v>-1</v>
      </c>
      <c r="AY17" s="163">
        <v>1</v>
      </c>
      <c r="AZ17" s="163">
        <v>1</v>
      </c>
      <c r="BA17" s="154">
        <f>N17</f>
        <v>17.5</v>
      </c>
      <c r="BB17" s="146">
        <f>N17/3</f>
        <v>5.833333333333333</v>
      </c>
      <c r="BC17" s="149">
        <f>ROUND(BB17,1)</f>
        <v>5.8</v>
      </c>
      <c r="BD17" s="147">
        <f>MATCH(BC17,$P$225:$P$325,0)</f>
        <v>59</v>
      </c>
      <c r="BE17" s="165">
        <f>INDEX($Q$225:$Q$325,BD17,1)</f>
        <v>5.5</v>
      </c>
      <c r="BF17" s="165">
        <f>INDEX($R$225:$R$325,BD17,1)</f>
        <v>6</v>
      </c>
      <c r="BG17" s="162" t="str">
        <f>IF((AND(AY17=$BE17,AZ17=$BF17)),0,"-")</f>
        <v>-</v>
      </c>
      <c r="BH17" s="162" t="str">
        <f>IF(AY17&gt;$BE17,-1,"-")</f>
        <v>-</v>
      </c>
      <c r="BI17" s="162">
        <f>IF(AZ17&lt;=$BF17,1,"-")</f>
        <v>1</v>
      </c>
      <c r="BJ17" s="42"/>
      <c r="BK17" s="42"/>
      <c r="BL17" s="42"/>
      <c r="BM17" s="1"/>
      <c r="BN17" s="1"/>
      <c r="BO17" s="1"/>
      <c r="BP17" s="1"/>
      <c r="BQ17" s="1"/>
    </row>
    <row r="18" spans="1:69" s="9" customFormat="1" ht="13.5" customHeight="1" outlineLevel="1">
      <c r="A18" s="29"/>
      <c r="B18" s="63"/>
      <c r="C18" s="69"/>
      <c r="D18" s="47" t="str">
        <f>'СТАРТ+'!F84</f>
        <v>103В</v>
      </c>
      <c r="E18" s="63">
        <f>'СТАРТ+'!G84</f>
        <v>7</v>
      </c>
      <c r="F18" s="70" t="e">
        <f>'СТАРТ+'!H84</f>
        <v>#REF!</v>
      </c>
      <c r="G18" s="71">
        <v>7</v>
      </c>
      <c r="H18" s="71">
        <v>6.5</v>
      </c>
      <c r="I18" s="71">
        <v>6</v>
      </c>
      <c r="J18" s="71">
        <v>6.5</v>
      </c>
      <c r="K18" s="71">
        <v>6.5</v>
      </c>
      <c r="L18" s="71">
        <v>6.5</v>
      </c>
      <c r="M18" s="71">
        <v>6.5</v>
      </c>
      <c r="N18" s="268">
        <f>(SUM(G18:M18)-LARGE(G18:M18,1)-LARGE(G18:M18,2)-SMALL(G18:M18,1)-SMALL(G18:M18,2))</f>
        <v>19.5</v>
      </c>
      <c r="O18" s="73" t="e">
        <f>(SUM(G18:M18)-LARGE(G18:M18,1)-LARGE(G18:M18,2)-SMALL(G18:M18,1)-SMALL(G18:M18,2))*F18</f>
        <v>#REF!</v>
      </c>
      <c r="P18" s="86" t="e">
        <f t="shared" si="2"/>
        <v>#REF!</v>
      </c>
      <c r="Q18" s="188"/>
      <c r="R18" s="230"/>
      <c r="S18" s="34"/>
      <c r="T18" s="39"/>
      <c r="U18" s="132" t="str">
        <f t="shared" si="3"/>
        <v>103В</v>
      </c>
      <c r="V18" s="131">
        <f t="shared" si="3"/>
        <v>7</v>
      </c>
      <c r="W18" s="41">
        <f>ROUND(G18,1)</f>
        <v>7</v>
      </c>
      <c r="X18" s="141">
        <f>IF((AND(W18&gt;=BE18,W18&lt;=BF18)),0,"-")</f>
        <v>0</v>
      </c>
      <c r="Y18" s="135" t="str">
        <f>IF(W18&gt;BF18,1,"-")</f>
        <v>-</v>
      </c>
      <c r="Z18" s="136" t="str">
        <f>IF(W18&lt;BE18,-1,"-")</f>
        <v>-</v>
      </c>
      <c r="AA18" s="41">
        <f>H18</f>
        <v>6.5</v>
      </c>
      <c r="AB18" s="141">
        <f>IF((AND(AA18&gt;=$BE18,AA18&lt;=$BF18)),0,"-")</f>
        <v>0</v>
      </c>
      <c r="AC18" s="135" t="str">
        <f>IF(AA18&gt;$BF18,1,"-")</f>
        <v>-</v>
      </c>
      <c r="AD18" s="136" t="str">
        <f>IF(AA18&lt;$BE18,-1,"-")</f>
        <v>-</v>
      </c>
      <c r="AE18" s="41">
        <f>I18</f>
        <v>6</v>
      </c>
      <c r="AF18" s="141">
        <f>IF((AND(AE18&gt;=$BE18,AE18&lt;=$BF18)),0,"-")</f>
        <v>0</v>
      </c>
      <c r="AG18" s="135" t="str">
        <f>IF(AE18&gt;$BF18,1,"-")</f>
        <v>-</v>
      </c>
      <c r="AH18" s="136" t="str">
        <f>IF(AE18&lt;$BE18,-1,"-")</f>
        <v>-</v>
      </c>
      <c r="AI18" s="41">
        <f>J18</f>
        <v>6.5</v>
      </c>
      <c r="AJ18" s="141">
        <f>IF((AND(AI18&gt;=$BE18,AI18&lt;=$BF18)),0,"-")</f>
        <v>0</v>
      </c>
      <c r="AK18" s="135" t="str">
        <f>IF(AI18&gt;$BF18,1,"-")</f>
        <v>-</v>
      </c>
      <c r="AL18" s="136" t="str">
        <f>IF(AI18&lt;$BE18,-1,"-")</f>
        <v>-</v>
      </c>
      <c r="AM18" s="41">
        <f>K18</f>
        <v>6.5</v>
      </c>
      <c r="AN18" s="141">
        <f>IF((AND(AM18&gt;=$BE18,AM18&lt;=$BF18)),0,"-")</f>
        <v>0</v>
      </c>
      <c r="AO18" s="135" t="str">
        <f>IF(AM18&gt;$BF18,1,"-")</f>
        <v>-</v>
      </c>
      <c r="AP18" s="136" t="str">
        <f>IF(AM18&lt;$BE18,-1,"-")</f>
        <v>-</v>
      </c>
      <c r="AQ18" s="41">
        <f>L18</f>
        <v>6.5</v>
      </c>
      <c r="AR18" s="141">
        <f>IF((AND(AQ18&gt;=$BE18,AQ18&lt;=$BF18)),0,"-")</f>
        <v>0</v>
      </c>
      <c r="AS18" s="135" t="str">
        <f>IF(AQ18&gt;$BF18,1,"-")</f>
        <v>-</v>
      </c>
      <c r="AT18" s="136" t="str">
        <f>IF(AQ18&lt;$BE18,-1,"-")</f>
        <v>-</v>
      </c>
      <c r="AU18" s="41">
        <f>M18</f>
        <v>6.5</v>
      </c>
      <c r="AV18" s="141">
        <f>IF((AND(AU18&gt;=$BE18,AU18&lt;=$BF18)),0,"-")</f>
        <v>0</v>
      </c>
      <c r="AW18" s="135" t="str">
        <f>IF(AU18&gt;$BF18,1,"-")</f>
        <v>-</v>
      </c>
      <c r="AX18" s="153" t="str">
        <f>IF(AU18&lt;$BE18,-1,"-")</f>
        <v>-</v>
      </c>
      <c r="AY18" s="163">
        <v>2</v>
      </c>
      <c r="AZ18" s="163">
        <v>2.5</v>
      </c>
      <c r="BA18" s="155">
        <f>N18</f>
        <v>19.5</v>
      </c>
      <c r="BB18" s="45">
        <f>N18/3</f>
        <v>6.5</v>
      </c>
      <c r="BC18" s="150">
        <f>ROUND(BB18,1)</f>
        <v>6.5</v>
      </c>
      <c r="BD18" s="148">
        <f>MATCH(BC18,$P$225:$P$325,0)</f>
        <v>66</v>
      </c>
      <c r="BE18" s="165">
        <f>INDEX($Q$225:$Q$325,BD18,1)</f>
        <v>6</v>
      </c>
      <c r="BF18" s="165">
        <f>INDEX($R$225:$R$325,BD18,1)</f>
        <v>7</v>
      </c>
      <c r="BG18" s="162" t="str">
        <f>IF((AND(AY18=$BE18,AZ18=$BF18)),0,"-")</f>
        <v>-</v>
      </c>
      <c r="BH18" s="162" t="str">
        <f>IF(AY18&gt;$BE18,-1,"-")</f>
        <v>-</v>
      </c>
      <c r="BI18" s="162">
        <f>IF(AZ18&lt;=$BF18,1,"-")</f>
        <v>1</v>
      </c>
      <c r="BJ18" s="42"/>
      <c r="BK18" s="42"/>
      <c r="BL18" s="42"/>
      <c r="BM18" s="35"/>
      <c r="BN18" s="1"/>
      <c r="BO18" s="1"/>
      <c r="BP18" s="1"/>
      <c r="BQ18" s="1"/>
    </row>
    <row r="19" spans="2:69" ht="13.5" customHeight="1" outlineLevel="1">
      <c r="B19" s="75"/>
      <c r="C19" s="76"/>
      <c r="D19" s="47" t="str">
        <f>'СТАРТ+'!I84</f>
        <v>201В</v>
      </c>
      <c r="E19" s="63">
        <f>'СТАРТ+'!J84</f>
        <v>7</v>
      </c>
      <c r="F19" s="70" t="e">
        <f>'СТАРТ+'!K84</f>
        <v>#REF!</v>
      </c>
      <c r="G19" s="71">
        <v>5.5</v>
      </c>
      <c r="H19" s="71">
        <v>6</v>
      </c>
      <c r="I19" s="71">
        <v>6</v>
      </c>
      <c r="J19" s="71">
        <v>5</v>
      </c>
      <c r="K19" s="71">
        <v>5.5</v>
      </c>
      <c r="L19" s="71">
        <v>6.5</v>
      </c>
      <c r="M19" s="71">
        <v>6</v>
      </c>
      <c r="N19" s="268">
        <f>(SUM(G19:M19)-LARGE(G19:M19,1)-LARGE(G19:M19,2)-SMALL(G19:M19,1)-SMALL(G19:M19,2))</f>
        <v>17.5</v>
      </c>
      <c r="O19" s="73" t="e">
        <f>(SUM(G19:M19)-LARGE(G19:M19,1)-LARGE(G19:M19,2)-SMALL(G19:M19,1)-SMALL(G19:M19,2))*F19</f>
        <v>#REF!</v>
      </c>
      <c r="P19" s="86" t="e">
        <f t="shared" si="2"/>
        <v>#REF!</v>
      </c>
      <c r="Q19" s="188"/>
      <c r="R19" s="231"/>
      <c r="S19" s="8"/>
      <c r="T19" s="40"/>
      <c r="U19" s="187" t="str">
        <f t="shared" si="3"/>
        <v>201В</v>
      </c>
      <c r="V19" s="188">
        <f t="shared" si="3"/>
        <v>7</v>
      </c>
      <c r="W19" s="41">
        <f>ROUND(G19,1)</f>
        <v>5.5</v>
      </c>
      <c r="X19" s="141">
        <f>IF((AND(W19&gt;=BE19,W19&lt;=BF19)),0,"-")</f>
        <v>0</v>
      </c>
      <c r="Y19" s="135" t="str">
        <f>IF(W19&gt;BF19,1,"-")</f>
        <v>-</v>
      </c>
      <c r="Z19" s="136" t="str">
        <f>IF(W19&lt;BE19,-1,"-")</f>
        <v>-</v>
      </c>
      <c r="AA19" s="41">
        <f>H19</f>
        <v>6</v>
      </c>
      <c r="AB19" s="141">
        <f>IF((AND(AA19&gt;=$BE19,AA19&lt;=$BF19)),0,"-")</f>
        <v>0</v>
      </c>
      <c r="AC19" s="135" t="str">
        <f>IF(AA19&gt;$BF19,1,"-")</f>
        <v>-</v>
      </c>
      <c r="AD19" s="136" t="str">
        <f>IF(AA19&lt;$BE19,-1,"-")</f>
        <v>-</v>
      </c>
      <c r="AE19" s="41">
        <f>I19</f>
        <v>6</v>
      </c>
      <c r="AF19" s="141">
        <f>IF((AND(AE19&gt;=$BE19,AE19&lt;=$BF19)),0,"-")</f>
        <v>0</v>
      </c>
      <c r="AG19" s="135" t="str">
        <f>IF(AE19&gt;$BF19,1,"-")</f>
        <v>-</v>
      </c>
      <c r="AH19" s="136" t="str">
        <f>IF(AE19&lt;$BE19,-1,"-")</f>
        <v>-</v>
      </c>
      <c r="AI19" s="41">
        <f>J19</f>
        <v>5</v>
      </c>
      <c r="AJ19" s="141" t="str">
        <f>IF((AND(AI19&gt;=$BE19,AI19&lt;=$BF19)),0,"-")</f>
        <v>-</v>
      </c>
      <c r="AK19" s="135" t="str">
        <f>IF(AI19&gt;$BF19,1,"-")</f>
        <v>-</v>
      </c>
      <c r="AL19" s="136">
        <f>IF(AI19&lt;$BE19,-1,"-")</f>
        <v>-1</v>
      </c>
      <c r="AM19" s="41">
        <f>K19</f>
        <v>5.5</v>
      </c>
      <c r="AN19" s="141">
        <f>IF((AND(AM19&gt;=$BE19,AM19&lt;=$BF19)),0,"-")</f>
        <v>0</v>
      </c>
      <c r="AO19" s="135" t="str">
        <f>IF(AM19&gt;$BF19,1,"-")</f>
        <v>-</v>
      </c>
      <c r="AP19" s="136" t="str">
        <f>IF(AM19&lt;$BE19,-1,"-")</f>
        <v>-</v>
      </c>
      <c r="AQ19" s="41">
        <f>L19</f>
        <v>6.5</v>
      </c>
      <c r="AR19" s="141" t="str">
        <f>IF((AND(AQ19&gt;=$BE19,AQ19&lt;=$BF19)),0,"-")</f>
        <v>-</v>
      </c>
      <c r="AS19" s="135">
        <f>IF(AQ19&gt;$BF19,1,"-")</f>
        <v>1</v>
      </c>
      <c r="AT19" s="136" t="str">
        <f>IF(AQ19&lt;$BE19,-1,"-")</f>
        <v>-</v>
      </c>
      <c r="AU19" s="41">
        <f>M19</f>
        <v>6</v>
      </c>
      <c r="AV19" s="141">
        <f>IF((AND(AU19&gt;=$BE19,AU19&lt;=$BF19)),0,"-")</f>
        <v>0</v>
      </c>
      <c r="AW19" s="135" t="str">
        <f>IF(AU19&gt;$BF19,1,"-")</f>
        <v>-</v>
      </c>
      <c r="AX19" s="153" t="str">
        <f>IF(AU19&lt;$BE19,-1,"-")</f>
        <v>-</v>
      </c>
      <c r="AY19" s="189">
        <v>5</v>
      </c>
      <c r="AZ19" s="189">
        <v>5.5</v>
      </c>
      <c r="BA19" s="190">
        <f>N19</f>
        <v>17.5</v>
      </c>
      <c r="BB19" s="45">
        <f>N19/3</f>
        <v>5.833333333333333</v>
      </c>
      <c r="BC19" s="150">
        <f>ROUND(BB19,1)</f>
        <v>5.8</v>
      </c>
      <c r="BD19" s="148">
        <f>MATCH(BC19,$P$225:$P$325,0)</f>
        <v>59</v>
      </c>
      <c r="BE19" s="165">
        <f>INDEX($Q$225:$Q$325,BD19,1)</f>
        <v>5.5</v>
      </c>
      <c r="BF19" s="165">
        <f>INDEX($R$225:$R$325,BD19,1)</f>
        <v>6</v>
      </c>
      <c r="BG19" s="191" t="str">
        <f>IF((AND(AY19=$BE19,AZ19=$BF19)),0,"-")</f>
        <v>-</v>
      </c>
      <c r="BH19" s="191" t="str">
        <f>IF(AY19&gt;$BE19,-1,"-")</f>
        <v>-</v>
      </c>
      <c r="BI19" s="191">
        <f>IF(AZ19&lt;=$BF19,1,"-")</f>
        <v>1</v>
      </c>
      <c r="BJ19" s="126"/>
      <c r="BK19" s="126"/>
      <c r="BL19" s="126"/>
      <c r="BM19" s="1"/>
      <c r="BN19" s="1"/>
      <c r="BO19" s="1"/>
      <c r="BP19" s="1"/>
      <c r="BQ19" s="1"/>
    </row>
    <row r="20" spans="2:69" ht="13.5" customHeight="1" outlineLevel="1">
      <c r="B20" s="75"/>
      <c r="C20" s="76"/>
      <c r="D20" s="47" t="str">
        <f>'СТАРТ+'!L84</f>
        <v>301В</v>
      </c>
      <c r="E20" s="63">
        <f>'СТАРТ+'!M84</f>
        <v>7</v>
      </c>
      <c r="F20" s="70" t="e">
        <f>'СТАРТ+'!N84</f>
        <v>#REF!</v>
      </c>
      <c r="G20" s="71">
        <v>5.5</v>
      </c>
      <c r="H20" s="71">
        <v>5.5</v>
      </c>
      <c r="I20" s="71">
        <v>5.5</v>
      </c>
      <c r="J20" s="71">
        <v>5.5</v>
      </c>
      <c r="K20" s="71">
        <v>6</v>
      </c>
      <c r="L20" s="71">
        <v>6.5</v>
      </c>
      <c r="M20" s="71">
        <v>6</v>
      </c>
      <c r="N20" s="268">
        <f>(SUM(G20:M20)-LARGE(G20:M20,1)-LARGE(G20:M20,2)-SMALL(G20:M20,1)-SMALL(G20:M20,2))</f>
        <v>17</v>
      </c>
      <c r="O20" s="73" t="e">
        <f>(SUM(G20:M20)-LARGE(G20:M20,1)-LARGE(G20:M20,2)-SMALL(G20:M20,1)-SMALL(G20:M20,2))*F20</f>
        <v>#REF!</v>
      </c>
      <c r="P20" s="86" t="e">
        <f t="shared" si="2"/>
        <v>#REF!</v>
      </c>
      <c r="Q20" s="232"/>
      <c r="R20" s="231"/>
      <c r="S20" s="8"/>
      <c r="T20" s="40"/>
      <c r="U20" s="132" t="str">
        <f t="shared" si="3"/>
        <v>301В</v>
      </c>
      <c r="V20" s="131">
        <f t="shared" si="3"/>
        <v>7</v>
      </c>
      <c r="W20" s="41">
        <f>ROUND(G20,1)</f>
        <v>5.5</v>
      </c>
      <c r="X20" s="141">
        <f>IF((AND(W20&gt;=BE20,W20&lt;=BF20)),0,"-")</f>
        <v>0</v>
      </c>
      <c r="Y20" s="135" t="str">
        <f>IF(W20&gt;BF20,1,"-")</f>
        <v>-</v>
      </c>
      <c r="Z20" s="136" t="str">
        <f>IF(W20&lt;BE20,-1,"-")</f>
        <v>-</v>
      </c>
      <c r="AA20" s="41">
        <f>H20</f>
        <v>5.5</v>
      </c>
      <c r="AB20" s="141">
        <f>IF((AND(AA20&gt;=$BE20,AA20&lt;=$BF20)),0,"-")</f>
        <v>0</v>
      </c>
      <c r="AC20" s="135" t="str">
        <f>IF(AA20&gt;$BF20,1,"-")</f>
        <v>-</v>
      </c>
      <c r="AD20" s="136" t="str">
        <f>IF(AA20&lt;$BE20,-1,"-")</f>
        <v>-</v>
      </c>
      <c r="AE20" s="41">
        <f>I20</f>
        <v>5.5</v>
      </c>
      <c r="AF20" s="141">
        <f>IF((AND(AE20&gt;=$BE20,AE20&lt;=$BF20)),0,"-")</f>
        <v>0</v>
      </c>
      <c r="AG20" s="135" t="str">
        <f>IF(AE20&gt;$BF20,1,"-")</f>
        <v>-</v>
      </c>
      <c r="AH20" s="136" t="str">
        <f>IF(AE20&lt;$BE20,-1,"-")</f>
        <v>-</v>
      </c>
      <c r="AI20" s="41">
        <f>J20</f>
        <v>5.5</v>
      </c>
      <c r="AJ20" s="141">
        <f>IF((AND(AI20&gt;=$BE20,AI20&lt;=$BF20)),0,"-")</f>
        <v>0</v>
      </c>
      <c r="AK20" s="135" t="str">
        <f>IF(AI20&gt;$BF20,1,"-")</f>
        <v>-</v>
      </c>
      <c r="AL20" s="136" t="str">
        <f>IF(AI20&lt;$BE20,-1,"-")</f>
        <v>-</v>
      </c>
      <c r="AM20" s="41">
        <f>K20</f>
        <v>6</v>
      </c>
      <c r="AN20" s="141">
        <f>IF((AND(AM20&gt;=$BE20,AM20&lt;=$BF20)),0,"-")</f>
        <v>0</v>
      </c>
      <c r="AO20" s="135" t="str">
        <f>IF(AM20&gt;$BF20,1,"-")</f>
        <v>-</v>
      </c>
      <c r="AP20" s="136" t="str">
        <f>IF(AM20&lt;$BE20,-1,"-")</f>
        <v>-</v>
      </c>
      <c r="AQ20" s="41">
        <f>L20</f>
        <v>6.5</v>
      </c>
      <c r="AR20" s="141" t="str">
        <f>IF((AND(AQ20&gt;=$BE20,AQ20&lt;=$BF20)),0,"-")</f>
        <v>-</v>
      </c>
      <c r="AS20" s="135">
        <f>IF(AQ20&gt;$BF20,1,"-")</f>
        <v>1</v>
      </c>
      <c r="AT20" s="136" t="str">
        <f>IF(AQ20&lt;$BE20,-1,"-")</f>
        <v>-</v>
      </c>
      <c r="AU20" s="41">
        <f>M20</f>
        <v>6</v>
      </c>
      <c r="AV20" s="141">
        <f>IF((AND(AU20&gt;=$BE20,AU20&lt;=$BF20)),0,"-")</f>
        <v>0</v>
      </c>
      <c r="AW20" s="135" t="str">
        <f>IF(AU20&gt;$BF20,1,"-")</f>
        <v>-</v>
      </c>
      <c r="AX20" s="153" t="str">
        <f>IF(AU20&lt;$BE20,-1,"-")</f>
        <v>-</v>
      </c>
      <c r="AY20" s="169">
        <v>7</v>
      </c>
      <c r="AZ20" s="169">
        <v>7.5</v>
      </c>
      <c r="BA20" s="155">
        <f>N20</f>
        <v>17</v>
      </c>
      <c r="BB20" s="45">
        <f>N20/3</f>
        <v>5.666666666666667</v>
      </c>
      <c r="BC20" s="150">
        <f>ROUND(BB20,1)</f>
        <v>5.7</v>
      </c>
      <c r="BD20" s="148">
        <f>MATCH(BC20,$P$225:$P$325,0)</f>
        <v>58</v>
      </c>
      <c r="BE20" s="165">
        <f>INDEX($Q$225:$Q$325,BD20,1)</f>
        <v>5.5</v>
      </c>
      <c r="BF20" s="165">
        <f>INDEX($R$225:$R$325,BD20,1)</f>
        <v>6</v>
      </c>
      <c r="BG20" s="170" t="str">
        <f>IF((AND(AY20=$BE20,AZ20=$BF20)),0,"-")</f>
        <v>-</v>
      </c>
      <c r="BH20" s="170">
        <f>IF(AY20&gt;$BE20,-1,"-")</f>
        <v>-1</v>
      </c>
      <c r="BI20" s="170" t="str">
        <f>IF(AZ20&lt;=$BF20,1,"-")</f>
        <v>-</v>
      </c>
      <c r="BJ20" s="42"/>
      <c r="BK20" s="42"/>
      <c r="BL20" s="42"/>
      <c r="BM20" s="151"/>
      <c r="BN20" s="151"/>
      <c r="BO20" s="1"/>
      <c r="BP20" s="1"/>
      <c r="BQ20" s="1"/>
    </row>
    <row r="21" spans="2:69" ht="13.5" customHeight="1" outlineLevel="1">
      <c r="B21" s="75"/>
      <c r="C21" s="79"/>
      <c r="D21" s="80" t="s">
        <v>3</v>
      </c>
      <c r="E21" s="65"/>
      <c r="F21" s="81" t="e">
        <f>SUM(F17:F20)</f>
        <v>#REF!</v>
      </c>
      <c r="G21" s="82">
        <v>7.6</v>
      </c>
      <c r="H21" s="83" t="e">
        <f>SUM(G21-F21)</f>
        <v>#REF!</v>
      </c>
      <c r="I21" s="83"/>
      <c r="J21" s="83"/>
      <c r="K21" s="83"/>
      <c r="L21" s="83"/>
      <c r="M21" s="83"/>
      <c r="N21" s="269"/>
      <c r="O21" s="260" t="e">
        <f>SUM(O17:O20)</f>
        <v>#REF!</v>
      </c>
      <c r="P21" s="86" t="e">
        <f t="shared" si="2"/>
        <v>#REF!</v>
      </c>
      <c r="Q21" s="63"/>
      <c r="R21" s="231"/>
      <c r="S21" s="8"/>
      <c r="T21" s="40"/>
      <c r="X21" s="142">
        <f>COUNT(X17:X18)</f>
        <v>2</v>
      </c>
      <c r="Y21" s="143">
        <f>COUNT(Y17:Y18)</f>
        <v>0</v>
      </c>
      <c r="Z21" s="144">
        <f>COUNT(Z17:Z18)</f>
        <v>0</v>
      </c>
      <c r="AA21" s="107"/>
      <c r="AB21" s="142">
        <f>COUNT(AB17:AB18)</f>
        <v>2</v>
      </c>
      <c r="AC21" s="143">
        <f>COUNT(AC17:AC18)</f>
        <v>0</v>
      </c>
      <c r="AD21" s="144">
        <f>COUNT(AD17:AD18)</f>
        <v>0</v>
      </c>
      <c r="AE21" s="107"/>
      <c r="AF21" s="142">
        <f>COUNT(AF17:AF18)</f>
        <v>2</v>
      </c>
      <c r="AG21" s="143">
        <f>COUNT(AG17:AG18)</f>
        <v>0</v>
      </c>
      <c r="AH21" s="144">
        <f>COUNT(AH17:AH18)</f>
        <v>0</v>
      </c>
      <c r="AI21" s="107"/>
      <c r="AJ21" s="142">
        <f>COUNT(AJ17:AJ18)</f>
        <v>2</v>
      </c>
      <c r="AK21" s="143">
        <f>COUNT(AK17:AK18)</f>
        <v>0</v>
      </c>
      <c r="AL21" s="144">
        <f>COUNT(AL17:AL18)</f>
        <v>0</v>
      </c>
      <c r="AM21" s="107"/>
      <c r="AN21" s="142">
        <f>COUNT(AN17:AN18)</f>
        <v>2</v>
      </c>
      <c r="AO21" s="143">
        <f>COUNT(AO17:AO18)</f>
        <v>0</v>
      </c>
      <c r="AP21" s="144">
        <f>COUNT(AP17:AP18)</f>
        <v>0</v>
      </c>
      <c r="AQ21" s="107"/>
      <c r="AR21" s="142">
        <f>COUNT(AR17:AR18)</f>
        <v>2</v>
      </c>
      <c r="AS21" s="143">
        <f>COUNT(AS17:AS18)</f>
        <v>0</v>
      </c>
      <c r="AT21" s="144">
        <f>COUNT(AT17:AT18)</f>
        <v>0</v>
      </c>
      <c r="AU21" s="107"/>
      <c r="AV21" s="142">
        <f>COUNT(AV17:AV18)</f>
        <v>1</v>
      </c>
      <c r="AW21" s="143">
        <f>COUNT(AW17:AW18)</f>
        <v>0</v>
      </c>
      <c r="AX21" s="144">
        <f>COUNT(AX17:AX18)</f>
        <v>1</v>
      </c>
      <c r="AY21" s="47"/>
      <c r="AZ21" s="47"/>
      <c r="BG21" s="166">
        <f>COUNT(BG17:BG20)</f>
        <v>0</v>
      </c>
      <c r="BH21" s="167">
        <f>COUNT(BH17:BH20)</f>
        <v>1</v>
      </c>
      <c r="BI21" s="168">
        <f>COUNT(BI17:BI20)</f>
        <v>3</v>
      </c>
      <c r="BJ21" s="42"/>
      <c r="BK21" s="42"/>
      <c r="BL21" s="42"/>
      <c r="BM21" s="126"/>
      <c r="BN21" s="126"/>
      <c r="BO21" s="1"/>
      <c r="BP21" s="1"/>
      <c r="BQ21" s="1"/>
    </row>
    <row r="22" spans="16:69" ht="13.5" customHeight="1">
      <c r="P22" s="86" t="e">
        <f t="shared" si="2"/>
        <v>#REF!</v>
      </c>
      <c r="X22" s="134">
        <f>COUNT(X19:X20)</f>
        <v>2</v>
      </c>
      <c r="Y22" s="133">
        <f>COUNT(Y19:Y20)</f>
        <v>0</v>
      </c>
      <c r="Z22" s="137">
        <f>COUNT(Z19:Z20)</f>
        <v>0</v>
      </c>
      <c r="AB22" s="134">
        <f>COUNT(AB19:AB20)</f>
        <v>2</v>
      </c>
      <c r="AC22" s="133">
        <f>COUNT(AC19:AC20)</f>
        <v>0</v>
      </c>
      <c r="AD22" s="137">
        <f>COUNT(AD19:AD20)</f>
        <v>0</v>
      </c>
      <c r="AF22" s="134">
        <f>COUNT(AF19:AF20)</f>
        <v>2</v>
      </c>
      <c r="AG22" s="133">
        <f>COUNT(AG19:AG20)</f>
        <v>0</v>
      </c>
      <c r="AH22" s="137">
        <f>COUNT(AH19:AH20)</f>
        <v>0</v>
      </c>
      <c r="AJ22" s="134">
        <f>COUNT(AJ19:AJ20)</f>
        <v>1</v>
      </c>
      <c r="AK22" s="133">
        <f>COUNT(AK19:AK20)</f>
        <v>0</v>
      </c>
      <c r="AL22" s="137">
        <f>COUNT(AL19:AL20)</f>
        <v>1</v>
      </c>
      <c r="AN22" s="134">
        <f>COUNT(AN19:AN20)</f>
        <v>2</v>
      </c>
      <c r="AO22" s="133">
        <f>COUNT(AO19:AO20)</f>
        <v>0</v>
      </c>
      <c r="AP22" s="137">
        <f>COUNT(AP19:AP20)</f>
        <v>0</v>
      </c>
      <c r="AR22" s="134">
        <f>COUNT(AR19:AR20)</f>
        <v>0</v>
      </c>
      <c r="AS22" s="133">
        <f>COUNT(AS19:AS20)</f>
        <v>2</v>
      </c>
      <c r="AT22" s="137">
        <f>COUNT(AT19:AT20)</f>
        <v>0</v>
      </c>
      <c r="AV22" s="134">
        <f>COUNT(AV19:AV20)</f>
        <v>2</v>
      </c>
      <c r="AW22" s="133">
        <f>COUNT(AW19:AW20)</f>
        <v>0</v>
      </c>
      <c r="AX22" s="137">
        <f>COUNT(AX19:AX20)</f>
        <v>0</v>
      </c>
      <c r="BJ22" s="42"/>
      <c r="BK22" s="42"/>
      <c r="BL22" s="42"/>
      <c r="BM22" s="151"/>
      <c r="BN22" s="151"/>
      <c r="BO22" s="1"/>
      <c r="BP22" s="1"/>
      <c r="BQ22" s="1"/>
    </row>
    <row r="23" spans="1:69" s="9" customFormat="1" ht="13.5" customHeight="1">
      <c r="A23" s="29">
        <v>3</v>
      </c>
      <c r="B23" s="63">
        <f>'СТАРТ+'!B146</f>
        <v>21</v>
      </c>
      <c r="C23" s="184" t="str">
        <f>'СТАРТ+'!C146</f>
        <v>СТЕПАНОВА ЕКАТЕРИНА</v>
      </c>
      <c r="D23" s="185"/>
      <c r="E23" s="185"/>
      <c r="F23" s="186"/>
      <c r="G23" s="64"/>
      <c r="H23" s="65" t="str">
        <f>'СТАРТ+'!H146</f>
        <v>1Р</v>
      </c>
      <c r="I23" s="184">
        <f>'СТАРТ+'!I146</f>
        <v>2001</v>
      </c>
      <c r="J23" s="219" t="str">
        <f>'СТАРТ+'!J146</f>
        <v>СТАВРОПОЛЬ,ДЮСШОР-2</v>
      </c>
      <c r="K23" s="66"/>
      <c r="L23" s="66"/>
      <c r="M23" s="66"/>
      <c r="N23" s="66"/>
      <c r="O23" s="47"/>
      <c r="P23" s="67" t="e">
        <f>SUM(O28)</f>
        <v>#REF!</v>
      </c>
      <c r="Q23" s="230" t="str">
        <f>'СТАРТ+'!O146</f>
        <v>ГАЙВОРОНСКАЯ Е.М.</v>
      </c>
      <c r="R23" s="230"/>
      <c r="T23" s="38"/>
      <c r="U23" s="132"/>
      <c r="V23" s="131"/>
      <c r="W23" s="197" t="str">
        <f>C23</f>
        <v>СТЕПАНОВА ЕКАТЕРИНА</v>
      </c>
      <c r="X23" s="198"/>
      <c r="Y23" s="198"/>
      <c r="Z23" s="199"/>
      <c r="AA23" s="197"/>
      <c r="AB23" s="197"/>
      <c r="AC23" s="197"/>
      <c r="AD23" s="197"/>
      <c r="AE23" s="196">
        <f>I23</f>
        <v>2001</v>
      </c>
      <c r="AF23" s="197" t="str">
        <f>J23</f>
        <v>СТАВРОПОЛЬ,ДЮСШОР-2</v>
      </c>
      <c r="AG23" s="197"/>
      <c r="AH23" s="197"/>
      <c r="AI23" s="197"/>
      <c r="AJ23" s="197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28"/>
      <c r="BC23" s="129"/>
      <c r="BD23" s="130"/>
      <c r="BE23" s="29"/>
      <c r="BF23" s="29"/>
      <c r="BG23" s="160"/>
      <c r="BH23" s="160"/>
      <c r="BI23" s="161"/>
      <c r="BJ23" s="42"/>
      <c r="BK23" s="42"/>
      <c r="BL23" s="42"/>
      <c r="BM23" s="1"/>
      <c r="BN23" s="1"/>
      <c r="BO23" s="1"/>
      <c r="BP23" s="1"/>
      <c r="BQ23" s="1"/>
    </row>
    <row r="24" spans="1:69" s="9" customFormat="1" ht="13.5" customHeight="1" outlineLevel="1">
      <c r="A24" s="29"/>
      <c r="B24" s="63"/>
      <c r="C24" s="69"/>
      <c r="D24" s="47" t="str">
        <f>'СТАРТ+'!C147</f>
        <v>103В</v>
      </c>
      <c r="E24" s="63">
        <f>'СТАРТ+'!D147</f>
        <v>7</v>
      </c>
      <c r="F24" s="70" t="e">
        <f>'СТАРТ+'!E147</f>
        <v>#REF!</v>
      </c>
      <c r="G24" s="71">
        <v>6.5</v>
      </c>
      <c r="H24" s="71">
        <v>6</v>
      </c>
      <c r="I24" s="71">
        <v>5.5</v>
      </c>
      <c r="J24" s="71">
        <v>5.5</v>
      </c>
      <c r="K24" s="71">
        <v>5</v>
      </c>
      <c r="L24" s="71">
        <v>5</v>
      </c>
      <c r="M24" s="71">
        <v>5.5</v>
      </c>
      <c r="N24" s="268">
        <f>(SUM(G24:M24)-LARGE(G24:M24,1)-LARGE(G24:M24,2)-SMALL(G24:M24,1)-SMALL(G24:M24,2))</f>
        <v>16.5</v>
      </c>
      <c r="O24" s="73" t="e">
        <f>(SUM(G24:M24)-LARGE(G24:M24,1)-LARGE(G24:M24,2)-SMALL(G24:M24,1)-SMALL(G24:M24,2))*F24</f>
        <v>#REF!</v>
      </c>
      <c r="P24" s="86" t="e">
        <f aca="true" t="shared" si="4" ref="P24:P29">P23</f>
        <v>#REF!</v>
      </c>
      <c r="Q24" s="131"/>
      <c r="R24" s="230"/>
      <c r="S24" s="34"/>
      <c r="T24" s="39"/>
      <c r="U24" s="132" t="str">
        <f aca="true" t="shared" si="5" ref="U24:V27">D24</f>
        <v>103В</v>
      </c>
      <c r="V24" s="131">
        <f t="shared" si="5"/>
        <v>7</v>
      </c>
      <c r="W24" s="145">
        <f>ROUND(G24,1)</f>
        <v>6.5</v>
      </c>
      <c r="X24" s="138" t="str">
        <f>IF((AND(W24&gt;=$BE24,W24&lt;=$BF24)),0,"-")</f>
        <v>-</v>
      </c>
      <c r="Y24" s="139">
        <f>IF(W24&gt;$BF24,1,"-")</f>
        <v>1</v>
      </c>
      <c r="Z24" s="140" t="str">
        <f>IF(W24&lt;$BE24,-1,"-")</f>
        <v>-</v>
      </c>
      <c r="AA24" s="145">
        <f>H24</f>
        <v>6</v>
      </c>
      <c r="AB24" s="138">
        <f>IF((AND(AA24&gt;=$BE24,AA24&lt;=$BF24)),0,"-")</f>
        <v>0</v>
      </c>
      <c r="AC24" s="139" t="str">
        <f>IF(AA24&gt;$BF24,1,"-")</f>
        <v>-</v>
      </c>
      <c r="AD24" s="140" t="str">
        <f>IF(AA24&lt;$BE24,-1,"-")</f>
        <v>-</v>
      </c>
      <c r="AE24" s="145">
        <f>I24</f>
        <v>5.5</v>
      </c>
      <c r="AF24" s="138">
        <f>IF((AND(AE24&gt;=$BE24,AE24&lt;=$BF24)),0,"-")</f>
        <v>0</v>
      </c>
      <c r="AG24" s="139" t="str">
        <f>IF(AE24&gt;$BF24,1,"-")</f>
        <v>-</v>
      </c>
      <c r="AH24" s="140" t="str">
        <f>IF(AE24&lt;$BE24,-1,"-")</f>
        <v>-</v>
      </c>
      <c r="AI24" s="145">
        <f>J24</f>
        <v>5.5</v>
      </c>
      <c r="AJ24" s="138">
        <f>IF((AND(AI24&gt;=$BE24,AI24&lt;=$BF24)),0,"-")</f>
        <v>0</v>
      </c>
      <c r="AK24" s="139" t="str">
        <f>IF(AI24&gt;$BF24,1,"-")</f>
        <v>-</v>
      </c>
      <c r="AL24" s="140" t="str">
        <f>IF(AI24&lt;$BE24,-1,"-")</f>
        <v>-</v>
      </c>
      <c r="AM24" s="145">
        <f>K24</f>
        <v>5</v>
      </c>
      <c r="AN24" s="138">
        <f>IF((AND(AM24&gt;=$BE24,AM24&lt;=$BF24)),0,"-")</f>
        <v>0</v>
      </c>
      <c r="AO24" s="139" t="str">
        <f>IF(AM24&gt;$BF24,1,"-")</f>
        <v>-</v>
      </c>
      <c r="AP24" s="140" t="str">
        <f>IF(AM24&lt;$BE24,-1,"-")</f>
        <v>-</v>
      </c>
      <c r="AQ24" s="145">
        <f>L24</f>
        <v>5</v>
      </c>
      <c r="AR24" s="138">
        <f>IF((AND(AQ24&gt;=$BE24,AQ24&lt;=$BF24)),0,"-")</f>
        <v>0</v>
      </c>
      <c r="AS24" s="139" t="str">
        <f>IF(AQ24&gt;$BF24,1,"-")</f>
        <v>-</v>
      </c>
      <c r="AT24" s="140" t="str">
        <f>IF(AQ24&lt;$BE24,-1,"-")</f>
        <v>-</v>
      </c>
      <c r="AU24" s="145">
        <f>M24</f>
        <v>5.5</v>
      </c>
      <c r="AV24" s="138">
        <f>IF((AND(AU24&gt;=$BE24,AU24&lt;=$BF24)),0,"-")</f>
        <v>0</v>
      </c>
      <c r="AW24" s="139" t="str">
        <f>IF(AU24&gt;$BF24,1,"-")</f>
        <v>-</v>
      </c>
      <c r="AX24" s="152" t="str">
        <f>IF(AU24&lt;$BE24,-1,"-")</f>
        <v>-</v>
      </c>
      <c r="AY24" s="163">
        <v>1</v>
      </c>
      <c r="AZ24" s="163">
        <v>1</v>
      </c>
      <c r="BA24" s="154">
        <f>N24</f>
        <v>16.5</v>
      </c>
      <c r="BB24" s="146">
        <f>N24/3</f>
        <v>5.5</v>
      </c>
      <c r="BC24" s="149">
        <f>ROUND(BB24,1)</f>
        <v>5.5</v>
      </c>
      <c r="BD24" s="147">
        <f>MATCH(BC24,$P$225:$P$325,0)</f>
        <v>56</v>
      </c>
      <c r="BE24" s="165">
        <f>INDEX($Q$225:$Q$325,BD24,1)</f>
        <v>5</v>
      </c>
      <c r="BF24" s="165">
        <f>INDEX($R$225:$R$325,BD24,1)</f>
        <v>6</v>
      </c>
      <c r="BG24" s="162" t="str">
        <f>IF((AND(AY24=$BE24,AZ24=$BF24)),0,"-")</f>
        <v>-</v>
      </c>
      <c r="BH24" s="162" t="str">
        <f>IF(AY24&gt;$BE24,-1,"-")</f>
        <v>-</v>
      </c>
      <c r="BI24" s="162">
        <f>IF(AZ24&lt;=$BF24,1,"-")</f>
        <v>1</v>
      </c>
      <c r="BJ24" s="42"/>
      <c r="BK24" s="42"/>
      <c r="BL24" s="42"/>
      <c r="BM24" s="1"/>
      <c r="BN24" s="1"/>
      <c r="BO24" s="1"/>
      <c r="BP24" s="1"/>
      <c r="BQ24" s="1"/>
    </row>
    <row r="25" spans="1:69" s="9" customFormat="1" ht="13.5" customHeight="1" outlineLevel="1">
      <c r="A25" s="29"/>
      <c r="B25" s="63"/>
      <c r="C25" s="69"/>
      <c r="D25" s="47" t="str">
        <f>'СТАРТ+'!F147</f>
        <v>612В</v>
      </c>
      <c r="E25" s="63">
        <f>'СТАРТ+'!G147</f>
        <v>7</v>
      </c>
      <c r="F25" s="70" t="e">
        <f>'СТАРТ+'!H147</f>
        <v>#REF!</v>
      </c>
      <c r="G25" s="71">
        <v>6</v>
      </c>
      <c r="H25" s="71">
        <v>5</v>
      </c>
      <c r="I25" s="71">
        <v>6</v>
      </c>
      <c r="J25" s="71">
        <v>6</v>
      </c>
      <c r="K25" s="71">
        <v>5.5</v>
      </c>
      <c r="L25" s="71">
        <v>6</v>
      </c>
      <c r="M25" s="71">
        <v>5.5</v>
      </c>
      <c r="N25" s="268">
        <f>(SUM(G25:M25)-LARGE(G25:M25,1)-LARGE(G25:M25,2)-SMALL(G25:M25,1)-SMALL(G25:M25,2))</f>
        <v>17.5</v>
      </c>
      <c r="O25" s="73" t="e">
        <f>(SUM(G25:M25)-LARGE(G25:M25,1)-LARGE(G25:M25,2)-SMALL(G25:M25,1)-SMALL(G25:M25,2))*F25</f>
        <v>#REF!</v>
      </c>
      <c r="P25" s="86" t="e">
        <f t="shared" si="4"/>
        <v>#REF!</v>
      </c>
      <c r="Q25" s="188"/>
      <c r="R25" s="230"/>
      <c r="S25" s="34"/>
      <c r="T25" s="39"/>
      <c r="U25" s="132" t="str">
        <f t="shared" si="5"/>
        <v>612В</v>
      </c>
      <c r="V25" s="131">
        <f t="shared" si="5"/>
        <v>7</v>
      </c>
      <c r="W25" s="41">
        <f>ROUND(G25,1)</f>
        <v>6</v>
      </c>
      <c r="X25" s="141">
        <f>IF((AND(W25&gt;=BE25,W25&lt;=BF25)),0,"-")</f>
        <v>0</v>
      </c>
      <c r="Y25" s="135" t="str">
        <f>IF(W25&gt;BF25,1,"-")</f>
        <v>-</v>
      </c>
      <c r="Z25" s="136" t="str">
        <f>IF(W25&lt;BE25,-1,"-")</f>
        <v>-</v>
      </c>
      <c r="AA25" s="41">
        <f>H25</f>
        <v>5</v>
      </c>
      <c r="AB25" s="141" t="str">
        <f>IF((AND(AA25&gt;=$BE25,AA25&lt;=$BF25)),0,"-")</f>
        <v>-</v>
      </c>
      <c r="AC25" s="135" t="str">
        <f>IF(AA25&gt;$BF25,1,"-")</f>
        <v>-</v>
      </c>
      <c r="AD25" s="136">
        <f>IF(AA25&lt;$BE25,-1,"-")</f>
        <v>-1</v>
      </c>
      <c r="AE25" s="41">
        <f>I25</f>
        <v>6</v>
      </c>
      <c r="AF25" s="141">
        <f>IF((AND(AE25&gt;=$BE25,AE25&lt;=$BF25)),0,"-")</f>
        <v>0</v>
      </c>
      <c r="AG25" s="135" t="str">
        <f>IF(AE25&gt;$BF25,1,"-")</f>
        <v>-</v>
      </c>
      <c r="AH25" s="136" t="str">
        <f>IF(AE25&lt;$BE25,-1,"-")</f>
        <v>-</v>
      </c>
      <c r="AI25" s="41">
        <f>J25</f>
        <v>6</v>
      </c>
      <c r="AJ25" s="141">
        <f>IF((AND(AI25&gt;=$BE25,AI25&lt;=$BF25)),0,"-")</f>
        <v>0</v>
      </c>
      <c r="AK25" s="135" t="str">
        <f>IF(AI25&gt;$BF25,1,"-")</f>
        <v>-</v>
      </c>
      <c r="AL25" s="136" t="str">
        <f>IF(AI25&lt;$BE25,-1,"-")</f>
        <v>-</v>
      </c>
      <c r="AM25" s="41">
        <f>K25</f>
        <v>5.5</v>
      </c>
      <c r="AN25" s="141">
        <f>IF((AND(AM25&gt;=$BE25,AM25&lt;=$BF25)),0,"-")</f>
        <v>0</v>
      </c>
      <c r="AO25" s="135" t="str">
        <f>IF(AM25&gt;$BF25,1,"-")</f>
        <v>-</v>
      </c>
      <c r="AP25" s="136" t="str">
        <f>IF(AM25&lt;$BE25,-1,"-")</f>
        <v>-</v>
      </c>
      <c r="AQ25" s="41">
        <f>L25</f>
        <v>6</v>
      </c>
      <c r="AR25" s="141">
        <f>IF((AND(AQ25&gt;=$BE25,AQ25&lt;=$BF25)),0,"-")</f>
        <v>0</v>
      </c>
      <c r="AS25" s="135" t="str">
        <f>IF(AQ25&gt;$BF25,1,"-")</f>
        <v>-</v>
      </c>
      <c r="AT25" s="136" t="str">
        <f>IF(AQ25&lt;$BE25,-1,"-")</f>
        <v>-</v>
      </c>
      <c r="AU25" s="41">
        <f>M25</f>
        <v>5.5</v>
      </c>
      <c r="AV25" s="141">
        <f>IF((AND(AU25&gt;=$BE25,AU25&lt;=$BF25)),0,"-")</f>
        <v>0</v>
      </c>
      <c r="AW25" s="135" t="str">
        <f>IF(AU25&gt;$BF25,1,"-")</f>
        <v>-</v>
      </c>
      <c r="AX25" s="153" t="str">
        <f>IF(AU25&lt;$BE25,-1,"-")</f>
        <v>-</v>
      </c>
      <c r="AY25" s="163">
        <v>2</v>
      </c>
      <c r="AZ25" s="163">
        <v>2.5</v>
      </c>
      <c r="BA25" s="155">
        <f>N25</f>
        <v>17.5</v>
      </c>
      <c r="BB25" s="45">
        <f>N25/3</f>
        <v>5.833333333333333</v>
      </c>
      <c r="BC25" s="150">
        <f>ROUND(BB25,1)</f>
        <v>5.8</v>
      </c>
      <c r="BD25" s="148">
        <f>MATCH(BC25,$P$225:$P$325,0)</f>
        <v>59</v>
      </c>
      <c r="BE25" s="165">
        <f>INDEX($Q$225:$Q$325,BD25,1)</f>
        <v>5.5</v>
      </c>
      <c r="BF25" s="165">
        <f>INDEX($R$225:$R$325,BD25,1)</f>
        <v>6</v>
      </c>
      <c r="BG25" s="162" t="str">
        <f>IF((AND(AY25=$BE25,AZ25=$BF25)),0,"-")</f>
        <v>-</v>
      </c>
      <c r="BH25" s="162" t="str">
        <f>IF(AY25&gt;$BE25,-1,"-")</f>
        <v>-</v>
      </c>
      <c r="BI25" s="162">
        <f>IF(AZ25&lt;=$BF25,1,"-")</f>
        <v>1</v>
      </c>
      <c r="BJ25" s="42"/>
      <c r="BK25" s="42"/>
      <c r="BL25" s="42"/>
      <c r="BM25" s="35"/>
      <c r="BN25" s="1"/>
      <c r="BO25" s="1"/>
      <c r="BP25" s="1"/>
      <c r="BQ25" s="1"/>
    </row>
    <row r="26" spans="2:69" ht="13.5" customHeight="1" outlineLevel="1">
      <c r="B26" s="75"/>
      <c r="C26" s="76"/>
      <c r="D26" s="47" t="str">
        <f>'СТАРТ+'!I147</f>
        <v>301В</v>
      </c>
      <c r="E26" s="63">
        <f>'СТАРТ+'!J147</f>
        <v>7</v>
      </c>
      <c r="F26" s="70" t="e">
        <f>'СТАРТ+'!K147</f>
        <v>#REF!</v>
      </c>
      <c r="G26" s="71">
        <v>5.5</v>
      </c>
      <c r="H26" s="71">
        <v>6</v>
      </c>
      <c r="I26" s="71">
        <v>5.5</v>
      </c>
      <c r="J26" s="71">
        <v>5</v>
      </c>
      <c r="K26" s="71">
        <v>6</v>
      </c>
      <c r="L26" s="71">
        <v>6</v>
      </c>
      <c r="M26" s="71">
        <v>5</v>
      </c>
      <c r="N26" s="268">
        <f>(SUM(G26:M26)-LARGE(G26:M26,1)-LARGE(G26:M26,2)-SMALL(G26:M26,1)-SMALL(G26:M26,2))</f>
        <v>17</v>
      </c>
      <c r="O26" s="73" t="e">
        <f>(SUM(G26:M26)-LARGE(G26:M26,1)-LARGE(G26:M26,2)-SMALL(G26:M26,1)-SMALL(G26:M26,2))*F26</f>
        <v>#REF!</v>
      </c>
      <c r="P26" s="86" t="e">
        <f t="shared" si="4"/>
        <v>#REF!</v>
      </c>
      <c r="Q26" s="188"/>
      <c r="R26" s="231"/>
      <c r="S26" s="8"/>
      <c r="T26" s="40"/>
      <c r="U26" s="187" t="str">
        <f t="shared" si="5"/>
        <v>301В</v>
      </c>
      <c r="V26" s="188">
        <f t="shared" si="5"/>
        <v>7</v>
      </c>
      <c r="W26" s="41">
        <f>ROUND(G26,1)</f>
        <v>5.5</v>
      </c>
      <c r="X26" s="141">
        <f>IF((AND(W26&gt;=BE26,W26&lt;=BF26)),0,"-")</f>
        <v>0</v>
      </c>
      <c r="Y26" s="135" t="str">
        <f>IF(W26&gt;BF26,1,"-")</f>
        <v>-</v>
      </c>
      <c r="Z26" s="136" t="str">
        <f>IF(W26&lt;BE26,-1,"-")</f>
        <v>-</v>
      </c>
      <c r="AA26" s="41">
        <f>H26</f>
        <v>6</v>
      </c>
      <c r="AB26" s="141">
        <f>IF((AND(AA26&gt;=$BE26,AA26&lt;=$BF26)),0,"-")</f>
        <v>0</v>
      </c>
      <c r="AC26" s="135" t="str">
        <f>IF(AA26&gt;$BF26,1,"-")</f>
        <v>-</v>
      </c>
      <c r="AD26" s="136" t="str">
        <f>IF(AA26&lt;$BE26,-1,"-")</f>
        <v>-</v>
      </c>
      <c r="AE26" s="41">
        <f>I26</f>
        <v>5.5</v>
      </c>
      <c r="AF26" s="141">
        <f>IF((AND(AE26&gt;=$BE26,AE26&lt;=$BF26)),0,"-")</f>
        <v>0</v>
      </c>
      <c r="AG26" s="135" t="str">
        <f>IF(AE26&gt;$BF26,1,"-")</f>
        <v>-</v>
      </c>
      <c r="AH26" s="136" t="str">
        <f>IF(AE26&lt;$BE26,-1,"-")</f>
        <v>-</v>
      </c>
      <c r="AI26" s="41">
        <f>J26</f>
        <v>5</v>
      </c>
      <c r="AJ26" s="141" t="str">
        <f>IF((AND(AI26&gt;=$BE26,AI26&lt;=$BF26)),0,"-")</f>
        <v>-</v>
      </c>
      <c r="AK26" s="135" t="str">
        <f>IF(AI26&gt;$BF26,1,"-")</f>
        <v>-</v>
      </c>
      <c r="AL26" s="136">
        <f>IF(AI26&lt;$BE26,-1,"-")</f>
        <v>-1</v>
      </c>
      <c r="AM26" s="41">
        <f>K26</f>
        <v>6</v>
      </c>
      <c r="AN26" s="141">
        <f>IF((AND(AM26&gt;=$BE26,AM26&lt;=$BF26)),0,"-")</f>
        <v>0</v>
      </c>
      <c r="AO26" s="135" t="str">
        <f>IF(AM26&gt;$BF26,1,"-")</f>
        <v>-</v>
      </c>
      <c r="AP26" s="136" t="str">
        <f>IF(AM26&lt;$BE26,-1,"-")</f>
        <v>-</v>
      </c>
      <c r="AQ26" s="41">
        <f>L26</f>
        <v>6</v>
      </c>
      <c r="AR26" s="141">
        <f>IF((AND(AQ26&gt;=$BE26,AQ26&lt;=$BF26)),0,"-")</f>
        <v>0</v>
      </c>
      <c r="AS26" s="135" t="str">
        <f>IF(AQ26&gt;$BF26,1,"-")</f>
        <v>-</v>
      </c>
      <c r="AT26" s="136" t="str">
        <f>IF(AQ26&lt;$BE26,-1,"-")</f>
        <v>-</v>
      </c>
      <c r="AU26" s="41">
        <f>M26</f>
        <v>5</v>
      </c>
      <c r="AV26" s="141" t="str">
        <f>IF((AND(AU26&gt;=$BE26,AU26&lt;=$BF26)),0,"-")</f>
        <v>-</v>
      </c>
      <c r="AW26" s="135" t="str">
        <f>IF(AU26&gt;$BF26,1,"-")</f>
        <v>-</v>
      </c>
      <c r="AX26" s="153">
        <f>IF(AU26&lt;$BE26,-1,"-")</f>
        <v>-1</v>
      </c>
      <c r="AY26" s="189">
        <v>5</v>
      </c>
      <c r="AZ26" s="189">
        <v>5.5</v>
      </c>
      <c r="BA26" s="190">
        <f>N26</f>
        <v>17</v>
      </c>
      <c r="BB26" s="45">
        <f>N26/3</f>
        <v>5.666666666666667</v>
      </c>
      <c r="BC26" s="150">
        <f>ROUND(BB26,1)</f>
        <v>5.7</v>
      </c>
      <c r="BD26" s="148">
        <f>MATCH(BC26,$P$225:$P$325,0)</f>
        <v>58</v>
      </c>
      <c r="BE26" s="165">
        <f>INDEX($Q$225:$Q$325,BD26,1)</f>
        <v>5.5</v>
      </c>
      <c r="BF26" s="165">
        <f>INDEX($R$225:$R$325,BD26,1)</f>
        <v>6</v>
      </c>
      <c r="BG26" s="191" t="str">
        <f>IF((AND(AY26=$BE26,AZ26=$BF26)),0,"-")</f>
        <v>-</v>
      </c>
      <c r="BH26" s="191" t="str">
        <f>IF(AY26&gt;$BE26,-1,"-")</f>
        <v>-</v>
      </c>
      <c r="BI26" s="191">
        <f>IF(AZ26&lt;=$BF26,1,"-")</f>
        <v>1</v>
      </c>
      <c r="BJ26" s="126"/>
      <c r="BK26" s="126"/>
      <c r="BL26" s="126"/>
      <c r="BM26" s="1"/>
      <c r="BN26" s="1"/>
      <c r="BO26" s="1"/>
      <c r="BP26" s="1"/>
      <c r="BQ26" s="1"/>
    </row>
    <row r="27" spans="2:69" ht="13.5" customHeight="1" outlineLevel="1">
      <c r="B27" s="75"/>
      <c r="C27" s="76"/>
      <c r="D27" s="47" t="str">
        <f>'СТАРТ+'!L147</f>
        <v>5231Д</v>
      </c>
      <c r="E27" s="63">
        <f>'СТАРТ+'!M147</f>
        <v>5</v>
      </c>
      <c r="F27" s="70" t="e">
        <f>'СТАРТ+'!N147</f>
        <v>#REF!</v>
      </c>
      <c r="G27" s="71">
        <v>6.5</v>
      </c>
      <c r="H27" s="71">
        <v>6.5</v>
      </c>
      <c r="I27" s="71">
        <v>6</v>
      </c>
      <c r="J27" s="71">
        <v>6</v>
      </c>
      <c r="K27" s="71">
        <v>6.5</v>
      </c>
      <c r="L27" s="71">
        <v>6</v>
      </c>
      <c r="M27" s="71">
        <v>6</v>
      </c>
      <c r="N27" s="268">
        <f>(SUM(G27:M27)-LARGE(G27:M27,1)-LARGE(G27:M27,2)-SMALL(G27:M27,1)-SMALL(G27:M27,2))</f>
        <v>18.5</v>
      </c>
      <c r="O27" s="73" t="e">
        <f>(SUM(G27:M27)-LARGE(G27:M27,1)-LARGE(G27:M27,2)-SMALL(G27:M27,1)-SMALL(G27:M27,2))*F27</f>
        <v>#REF!</v>
      </c>
      <c r="P27" s="86" t="e">
        <f t="shared" si="4"/>
        <v>#REF!</v>
      </c>
      <c r="Q27" s="232"/>
      <c r="R27" s="231"/>
      <c r="S27" s="8"/>
      <c r="T27" s="40"/>
      <c r="U27" s="132" t="str">
        <f t="shared" si="5"/>
        <v>5231Д</v>
      </c>
      <c r="V27" s="131">
        <f t="shared" si="5"/>
        <v>5</v>
      </c>
      <c r="W27" s="41">
        <f>ROUND(G27,1)</f>
        <v>6.5</v>
      </c>
      <c r="X27" s="141">
        <f>IF((AND(W27&gt;=BE27,W27&lt;=BF27)),0,"-")</f>
        <v>0</v>
      </c>
      <c r="Y27" s="135" t="str">
        <f>IF(W27&gt;BF27,1,"-")</f>
        <v>-</v>
      </c>
      <c r="Z27" s="136" t="str">
        <f>IF(W27&lt;BE27,-1,"-")</f>
        <v>-</v>
      </c>
      <c r="AA27" s="41">
        <f>H27</f>
        <v>6.5</v>
      </c>
      <c r="AB27" s="141">
        <f>IF((AND(AA27&gt;=$BE27,AA27&lt;=$BF27)),0,"-")</f>
        <v>0</v>
      </c>
      <c r="AC27" s="135" t="str">
        <f>IF(AA27&gt;$BF27,1,"-")</f>
        <v>-</v>
      </c>
      <c r="AD27" s="136" t="str">
        <f>IF(AA27&lt;$BE27,-1,"-")</f>
        <v>-</v>
      </c>
      <c r="AE27" s="41">
        <f>I27</f>
        <v>6</v>
      </c>
      <c r="AF27" s="141">
        <f>IF((AND(AE27&gt;=$BE27,AE27&lt;=$BF27)),0,"-")</f>
        <v>0</v>
      </c>
      <c r="AG27" s="135" t="str">
        <f>IF(AE27&gt;$BF27,1,"-")</f>
        <v>-</v>
      </c>
      <c r="AH27" s="136" t="str">
        <f>IF(AE27&lt;$BE27,-1,"-")</f>
        <v>-</v>
      </c>
      <c r="AI27" s="41">
        <f>J27</f>
        <v>6</v>
      </c>
      <c r="AJ27" s="141">
        <f>IF((AND(AI27&gt;=$BE27,AI27&lt;=$BF27)),0,"-")</f>
        <v>0</v>
      </c>
      <c r="AK27" s="135" t="str">
        <f>IF(AI27&gt;$BF27,1,"-")</f>
        <v>-</v>
      </c>
      <c r="AL27" s="136" t="str">
        <f>IF(AI27&lt;$BE27,-1,"-")</f>
        <v>-</v>
      </c>
      <c r="AM27" s="41">
        <f>K27</f>
        <v>6.5</v>
      </c>
      <c r="AN27" s="141">
        <f>IF((AND(AM27&gt;=$BE27,AM27&lt;=$BF27)),0,"-")</f>
        <v>0</v>
      </c>
      <c r="AO27" s="135" t="str">
        <f>IF(AM27&gt;$BF27,1,"-")</f>
        <v>-</v>
      </c>
      <c r="AP27" s="136" t="str">
        <f>IF(AM27&lt;$BE27,-1,"-")</f>
        <v>-</v>
      </c>
      <c r="AQ27" s="41">
        <f>L27</f>
        <v>6</v>
      </c>
      <c r="AR27" s="141">
        <f>IF((AND(AQ27&gt;=$BE27,AQ27&lt;=$BF27)),0,"-")</f>
        <v>0</v>
      </c>
      <c r="AS27" s="135" t="str">
        <f>IF(AQ27&gt;$BF27,1,"-")</f>
        <v>-</v>
      </c>
      <c r="AT27" s="136" t="str">
        <f>IF(AQ27&lt;$BE27,-1,"-")</f>
        <v>-</v>
      </c>
      <c r="AU27" s="41">
        <f>M27</f>
        <v>6</v>
      </c>
      <c r="AV27" s="141">
        <f>IF((AND(AU27&gt;=$BE27,AU27&lt;=$BF27)),0,"-")</f>
        <v>0</v>
      </c>
      <c r="AW27" s="135" t="str">
        <f>IF(AU27&gt;$BF27,1,"-")</f>
        <v>-</v>
      </c>
      <c r="AX27" s="153" t="str">
        <f>IF(AU27&lt;$BE27,-1,"-")</f>
        <v>-</v>
      </c>
      <c r="AY27" s="169">
        <v>7</v>
      </c>
      <c r="AZ27" s="169">
        <v>7.5</v>
      </c>
      <c r="BA27" s="155">
        <f>N27</f>
        <v>18.5</v>
      </c>
      <c r="BB27" s="45">
        <f>N27/3</f>
        <v>6.166666666666667</v>
      </c>
      <c r="BC27" s="150">
        <f>ROUND(BB27,1)</f>
        <v>6.2</v>
      </c>
      <c r="BD27" s="148">
        <f>MATCH(BC27,$P$225:$P$325,0)</f>
        <v>63</v>
      </c>
      <c r="BE27" s="165">
        <f>INDEX($Q$225:$Q$325,BD27,1)</f>
        <v>6</v>
      </c>
      <c r="BF27" s="165">
        <f>INDEX($R$225:$R$325,BD27,1)</f>
        <v>6.5</v>
      </c>
      <c r="BG27" s="170" t="str">
        <f>IF((AND(AY27=$BE27,AZ27=$BF27)),0,"-")</f>
        <v>-</v>
      </c>
      <c r="BH27" s="170">
        <f>IF(AY27&gt;$BE27,-1,"-")</f>
        <v>-1</v>
      </c>
      <c r="BI27" s="170" t="str">
        <f>IF(AZ27&lt;=$BF27,1,"-")</f>
        <v>-</v>
      </c>
      <c r="BJ27" s="42"/>
      <c r="BK27" s="42"/>
      <c r="BL27" s="42"/>
      <c r="BM27" s="151"/>
      <c r="BN27" s="151"/>
      <c r="BO27" s="1"/>
      <c r="BP27" s="1"/>
      <c r="BQ27" s="1"/>
    </row>
    <row r="28" spans="2:69" ht="13.5" customHeight="1" outlineLevel="1">
      <c r="B28" s="75"/>
      <c r="C28" s="79"/>
      <c r="D28" s="80" t="s">
        <v>3</v>
      </c>
      <c r="E28" s="65"/>
      <c r="F28" s="81" t="e">
        <f>SUM(F24:F27)</f>
        <v>#REF!</v>
      </c>
      <c r="G28" s="82">
        <v>7.6</v>
      </c>
      <c r="H28" s="83" t="e">
        <f>SUM(G28-F28)</f>
        <v>#REF!</v>
      </c>
      <c r="I28" s="83"/>
      <c r="J28" s="83"/>
      <c r="K28" s="83"/>
      <c r="L28" s="83"/>
      <c r="M28" s="83"/>
      <c r="N28" s="269"/>
      <c r="O28" s="260" t="e">
        <f>SUM(O24:O27)</f>
        <v>#REF!</v>
      </c>
      <c r="P28" s="86" t="e">
        <f t="shared" si="4"/>
        <v>#REF!</v>
      </c>
      <c r="Q28" s="63"/>
      <c r="R28" s="231"/>
      <c r="S28" s="8"/>
      <c r="T28" s="40"/>
      <c r="X28" s="142">
        <f>COUNT(X24:X25)</f>
        <v>1</v>
      </c>
      <c r="Y28" s="143">
        <f>COUNT(Y24:Y25)</f>
        <v>1</v>
      </c>
      <c r="Z28" s="144">
        <f>COUNT(Z24:Z25)</f>
        <v>0</v>
      </c>
      <c r="AA28" s="107"/>
      <c r="AB28" s="142">
        <f>COUNT(AB24:AB25)</f>
        <v>1</v>
      </c>
      <c r="AC28" s="143">
        <f>COUNT(AC24:AC25)</f>
        <v>0</v>
      </c>
      <c r="AD28" s="144">
        <f>COUNT(AD24:AD25)</f>
        <v>1</v>
      </c>
      <c r="AE28" s="107"/>
      <c r="AF28" s="142">
        <f>COUNT(AF24:AF25)</f>
        <v>2</v>
      </c>
      <c r="AG28" s="143">
        <f>COUNT(AG24:AG25)</f>
        <v>0</v>
      </c>
      <c r="AH28" s="144">
        <f>COUNT(AH24:AH25)</f>
        <v>0</v>
      </c>
      <c r="AI28" s="107"/>
      <c r="AJ28" s="142">
        <f>COUNT(AJ24:AJ25)</f>
        <v>2</v>
      </c>
      <c r="AK28" s="143">
        <f>COUNT(AK24:AK25)</f>
        <v>0</v>
      </c>
      <c r="AL28" s="144">
        <f>COUNT(AL24:AL25)</f>
        <v>0</v>
      </c>
      <c r="AM28" s="107"/>
      <c r="AN28" s="142">
        <f>COUNT(AN24:AN25)</f>
        <v>2</v>
      </c>
      <c r="AO28" s="143">
        <f>COUNT(AO24:AO25)</f>
        <v>0</v>
      </c>
      <c r="AP28" s="144">
        <f>COUNT(AP24:AP25)</f>
        <v>0</v>
      </c>
      <c r="AQ28" s="107"/>
      <c r="AR28" s="142">
        <f>COUNT(AR24:AR25)</f>
        <v>2</v>
      </c>
      <c r="AS28" s="143">
        <f>COUNT(AS24:AS25)</f>
        <v>0</v>
      </c>
      <c r="AT28" s="144">
        <f>COUNT(AT24:AT25)</f>
        <v>0</v>
      </c>
      <c r="AU28" s="107"/>
      <c r="AV28" s="142">
        <f>COUNT(AV24:AV25)</f>
        <v>2</v>
      </c>
      <c r="AW28" s="143">
        <f>COUNT(AW24:AW25)</f>
        <v>0</v>
      </c>
      <c r="AX28" s="144">
        <f>COUNT(AX24:AX25)</f>
        <v>0</v>
      </c>
      <c r="AY28" s="47"/>
      <c r="AZ28" s="47"/>
      <c r="BG28" s="166">
        <f>COUNT(BG24:BG27)</f>
        <v>0</v>
      </c>
      <c r="BH28" s="167">
        <f>COUNT(BH24:BH27)</f>
        <v>1</v>
      </c>
      <c r="BI28" s="168">
        <f>COUNT(BI24:BI27)</f>
        <v>3</v>
      </c>
      <c r="BJ28" s="42"/>
      <c r="BK28" s="42"/>
      <c r="BL28" s="42"/>
      <c r="BM28" s="126"/>
      <c r="BN28" s="126"/>
      <c r="BO28" s="1"/>
      <c r="BP28" s="1"/>
      <c r="BQ28" s="1"/>
    </row>
    <row r="29" spans="16:69" ht="13.5" customHeight="1">
      <c r="P29" s="86" t="e">
        <f t="shared" si="4"/>
        <v>#REF!</v>
      </c>
      <c r="X29" s="134">
        <f>COUNT(X26:X27)</f>
        <v>2</v>
      </c>
      <c r="Y29" s="133">
        <f>COUNT(Y26:Y27)</f>
        <v>0</v>
      </c>
      <c r="Z29" s="137">
        <f>COUNT(Z26:Z27)</f>
        <v>0</v>
      </c>
      <c r="AB29" s="134">
        <f>COUNT(AB26:AB27)</f>
        <v>2</v>
      </c>
      <c r="AC29" s="133">
        <f>COUNT(AC26:AC27)</f>
        <v>0</v>
      </c>
      <c r="AD29" s="137">
        <f>COUNT(AD26:AD27)</f>
        <v>0</v>
      </c>
      <c r="AF29" s="134">
        <f>COUNT(AF26:AF27)</f>
        <v>2</v>
      </c>
      <c r="AG29" s="133">
        <f>COUNT(AG26:AG27)</f>
        <v>0</v>
      </c>
      <c r="AH29" s="137">
        <f>COUNT(AH26:AH27)</f>
        <v>0</v>
      </c>
      <c r="AJ29" s="134">
        <f>COUNT(AJ26:AJ27)</f>
        <v>1</v>
      </c>
      <c r="AK29" s="133">
        <f>COUNT(AK26:AK27)</f>
        <v>0</v>
      </c>
      <c r="AL29" s="137">
        <f>COUNT(AL26:AL27)</f>
        <v>1</v>
      </c>
      <c r="AN29" s="134">
        <f>COUNT(AN26:AN27)</f>
        <v>2</v>
      </c>
      <c r="AO29" s="133">
        <f>COUNT(AO26:AO27)</f>
        <v>0</v>
      </c>
      <c r="AP29" s="137">
        <f>COUNT(AP26:AP27)</f>
        <v>0</v>
      </c>
      <c r="AR29" s="134">
        <f>COUNT(AR26:AR27)</f>
        <v>2</v>
      </c>
      <c r="AS29" s="133">
        <f>COUNT(AS26:AS27)</f>
        <v>0</v>
      </c>
      <c r="AT29" s="137">
        <f>COUNT(AT26:AT27)</f>
        <v>0</v>
      </c>
      <c r="AV29" s="134">
        <f>COUNT(AV26:AV27)</f>
        <v>1</v>
      </c>
      <c r="AW29" s="133">
        <f>COUNT(AW26:AW27)</f>
        <v>0</v>
      </c>
      <c r="AX29" s="137">
        <f>COUNT(AX26:AX27)</f>
        <v>1</v>
      </c>
      <c r="BJ29" s="42"/>
      <c r="BK29" s="42"/>
      <c r="BL29" s="42"/>
      <c r="BM29" s="151"/>
      <c r="BN29" s="151"/>
      <c r="BO29" s="1"/>
      <c r="BP29" s="1"/>
      <c r="BQ29" s="1"/>
    </row>
    <row r="30" spans="1:69" s="9" customFormat="1" ht="13.5" customHeight="1">
      <c r="A30" s="29">
        <v>4</v>
      </c>
      <c r="B30" s="63">
        <f>'СТАРТ+'!B48</f>
        <v>7</v>
      </c>
      <c r="C30" s="184" t="str">
        <f>'СТАРТ+'!C48</f>
        <v>САТИНА ЯНА</v>
      </c>
      <c r="D30" s="185"/>
      <c r="E30" s="185"/>
      <c r="F30" s="186"/>
      <c r="G30" s="64"/>
      <c r="H30" s="214" t="str">
        <f>'СТАРТ+'!H48</f>
        <v>1Р</v>
      </c>
      <c r="I30" s="184">
        <f>'СТАРТ+'!I48</f>
        <v>2002</v>
      </c>
      <c r="J30" s="219" t="str">
        <f>'СТАРТ+'!J48</f>
        <v>МОСКВА,МГФСО</v>
      </c>
      <c r="K30" s="66"/>
      <c r="L30" s="66"/>
      <c r="M30" s="66"/>
      <c r="N30" s="66"/>
      <c r="O30" s="47"/>
      <c r="P30" s="67" t="e">
        <f>SUM(O35)</f>
        <v>#REF!</v>
      </c>
      <c r="Q30" s="230" t="str">
        <f>'СТАРТ+'!O48</f>
        <v>ТИМОШИНИНВ В.А.,С.А.</v>
      </c>
      <c r="R30" s="230"/>
      <c r="T30" s="38"/>
      <c r="U30" s="132"/>
      <c r="V30" s="131"/>
      <c r="W30" s="197"/>
      <c r="X30" s="198" t="str">
        <f>C30</f>
        <v>САТИНА ЯНА</v>
      </c>
      <c r="Y30" s="198"/>
      <c r="Z30" s="199"/>
      <c r="AA30" s="197"/>
      <c r="AB30" s="197"/>
      <c r="AC30" s="197"/>
      <c r="AD30" s="197"/>
      <c r="AE30" s="196">
        <f>I30</f>
        <v>2002</v>
      </c>
      <c r="AF30" s="197" t="str">
        <f>J30</f>
        <v>МОСКВА,МГФСО</v>
      </c>
      <c r="AG30" s="197"/>
      <c r="AH30" s="197"/>
      <c r="AI30" s="197"/>
      <c r="AJ30" s="197"/>
      <c r="AK30" s="197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28"/>
      <c r="BC30" s="129"/>
      <c r="BD30" s="130"/>
      <c r="BE30" s="29"/>
      <c r="BF30" s="29"/>
      <c r="BG30" s="160"/>
      <c r="BH30" s="160"/>
      <c r="BI30" s="161"/>
      <c r="BJ30" s="42"/>
      <c r="BK30" s="42"/>
      <c r="BL30" s="42"/>
      <c r="BM30" s="1"/>
      <c r="BN30" s="1"/>
      <c r="BO30" s="1"/>
      <c r="BP30" s="1"/>
      <c r="BQ30" s="1"/>
    </row>
    <row r="31" spans="1:69" s="9" customFormat="1" ht="13.5" customHeight="1" outlineLevel="1">
      <c r="A31" s="29"/>
      <c r="B31" s="63"/>
      <c r="C31" s="69"/>
      <c r="D31" s="47" t="str">
        <f>'СТАРТ+'!C49</f>
        <v>103В</v>
      </c>
      <c r="E31" s="63">
        <f>'СТАРТ+'!D49</f>
        <v>5</v>
      </c>
      <c r="F31" s="70" t="e">
        <f>'СТАРТ+'!E49</f>
        <v>#REF!</v>
      </c>
      <c r="G31" s="71">
        <v>6.5</v>
      </c>
      <c r="H31" s="71">
        <v>5.5</v>
      </c>
      <c r="I31" s="71">
        <v>6</v>
      </c>
      <c r="J31" s="71">
        <v>6.6</v>
      </c>
      <c r="K31" s="71">
        <v>6.5</v>
      </c>
      <c r="L31" s="71">
        <v>6.5</v>
      </c>
      <c r="M31" s="71">
        <v>6.5</v>
      </c>
      <c r="N31" s="268">
        <f>(SUM(G31:M31)-LARGE(G31:M31,1)-LARGE(G31:M31,2)-SMALL(G31:M31,1)-SMALL(G31:M31,2))</f>
        <v>19.5</v>
      </c>
      <c r="O31" s="73" t="e">
        <f>(SUM(G31:M31)-LARGE(G31:M31,1)-LARGE(G31:M31,2)-SMALL(G31:M31,1)-SMALL(G31:M31,2))*F31</f>
        <v>#REF!</v>
      </c>
      <c r="P31" s="86" t="e">
        <f aca="true" t="shared" si="6" ref="P31:P36">P30</f>
        <v>#REF!</v>
      </c>
      <c r="Q31" s="131"/>
      <c r="R31" s="230"/>
      <c r="S31" s="34"/>
      <c r="T31" s="39"/>
      <c r="U31" s="132" t="str">
        <f aca="true" t="shared" si="7" ref="U31:V34">D31</f>
        <v>103В</v>
      </c>
      <c r="V31" s="131">
        <f t="shared" si="7"/>
        <v>5</v>
      </c>
      <c r="W31" s="145">
        <f>ROUND(G31,1)</f>
        <v>6.5</v>
      </c>
      <c r="X31" s="138">
        <f>IF((AND(W31&gt;=$BE31,W31&lt;=$BF31)),0,"-")</f>
        <v>0</v>
      </c>
      <c r="Y31" s="139" t="str">
        <f>IF(W31&gt;$BF31,1,"-")</f>
        <v>-</v>
      </c>
      <c r="Z31" s="140" t="str">
        <f>IF(W31&lt;$BE31,-1,"-")</f>
        <v>-</v>
      </c>
      <c r="AA31" s="145">
        <f>H31</f>
        <v>5.5</v>
      </c>
      <c r="AB31" s="138" t="str">
        <f>IF((AND(AA31&gt;=$BE31,AA31&lt;=$BF31)),0,"-")</f>
        <v>-</v>
      </c>
      <c r="AC31" s="139" t="str">
        <f>IF(AA31&gt;$BF31,1,"-")</f>
        <v>-</v>
      </c>
      <c r="AD31" s="140">
        <f>IF(AA31&lt;$BE31,-1,"-")</f>
        <v>-1</v>
      </c>
      <c r="AE31" s="145">
        <f>I31</f>
        <v>6</v>
      </c>
      <c r="AF31" s="138">
        <f>IF((AND(AE31&gt;=$BE31,AE31&lt;=$BF31)),0,"-")</f>
        <v>0</v>
      </c>
      <c r="AG31" s="139" t="str">
        <f>IF(AE31&gt;$BF31,1,"-")</f>
        <v>-</v>
      </c>
      <c r="AH31" s="140" t="str">
        <f>IF(AE31&lt;$BE31,-1,"-")</f>
        <v>-</v>
      </c>
      <c r="AI31" s="145">
        <f>J31</f>
        <v>6.6</v>
      </c>
      <c r="AJ31" s="138">
        <f>IF((AND(AI31&gt;=$BE31,AI31&lt;=$BF31)),0,"-")</f>
        <v>0</v>
      </c>
      <c r="AK31" s="139" t="str">
        <f>IF(AI31&gt;$BF31,1,"-")</f>
        <v>-</v>
      </c>
      <c r="AL31" s="140" t="str">
        <f>IF(AI31&lt;$BE31,-1,"-")</f>
        <v>-</v>
      </c>
      <c r="AM31" s="145">
        <f>K31</f>
        <v>6.5</v>
      </c>
      <c r="AN31" s="138">
        <f>IF((AND(AM31&gt;=$BE31,AM31&lt;=$BF31)),0,"-")</f>
        <v>0</v>
      </c>
      <c r="AO31" s="139" t="str">
        <f>IF(AM31&gt;$BF31,1,"-")</f>
        <v>-</v>
      </c>
      <c r="AP31" s="140" t="str">
        <f>IF(AM31&lt;$BE31,-1,"-")</f>
        <v>-</v>
      </c>
      <c r="AQ31" s="145">
        <f>L31</f>
        <v>6.5</v>
      </c>
      <c r="AR31" s="138">
        <f>IF((AND(AQ31&gt;=$BE31,AQ31&lt;=$BF31)),0,"-")</f>
        <v>0</v>
      </c>
      <c r="AS31" s="139" t="str">
        <f>IF(AQ31&gt;$BF31,1,"-")</f>
        <v>-</v>
      </c>
      <c r="AT31" s="140" t="str">
        <f>IF(AQ31&lt;$BE31,-1,"-")</f>
        <v>-</v>
      </c>
      <c r="AU31" s="145">
        <f>M31</f>
        <v>6.5</v>
      </c>
      <c r="AV31" s="138">
        <f>IF((AND(AU31&gt;=$BE31,AU31&lt;=$BF31)),0,"-")</f>
        <v>0</v>
      </c>
      <c r="AW31" s="139" t="str">
        <f>IF(AU31&gt;$BF31,1,"-")</f>
        <v>-</v>
      </c>
      <c r="AX31" s="152" t="str">
        <f>IF(AU31&lt;$BE31,-1,"-")</f>
        <v>-</v>
      </c>
      <c r="AY31" s="163">
        <v>1</v>
      </c>
      <c r="AZ31" s="163">
        <v>1</v>
      </c>
      <c r="BA31" s="154">
        <f>N31</f>
        <v>19.5</v>
      </c>
      <c r="BB31" s="146">
        <f>N31/3</f>
        <v>6.5</v>
      </c>
      <c r="BC31" s="149">
        <f>ROUND(BB31,1)</f>
        <v>6.5</v>
      </c>
      <c r="BD31" s="147">
        <f>MATCH(BC31,$P$225:$P$325,0)</f>
        <v>66</v>
      </c>
      <c r="BE31" s="165">
        <f>INDEX($Q$225:$Q$325,BD31,1)</f>
        <v>6</v>
      </c>
      <c r="BF31" s="165">
        <f>INDEX($R$225:$R$325,BD31,1)</f>
        <v>7</v>
      </c>
      <c r="BG31" s="162" t="str">
        <f>IF((AND(AY31=$BE31,AZ31=$BF31)),0,"-")</f>
        <v>-</v>
      </c>
      <c r="BH31" s="162" t="str">
        <f>IF(AY31&gt;$BE31,-1,"-")</f>
        <v>-</v>
      </c>
      <c r="BI31" s="162">
        <f>IF(AZ31&lt;=$BF31,1,"-")</f>
        <v>1</v>
      </c>
      <c r="BJ31" s="42"/>
      <c r="BK31" s="42"/>
      <c r="BL31" s="42"/>
      <c r="BM31" s="1"/>
      <c r="BN31" s="1"/>
      <c r="BO31" s="1"/>
      <c r="BP31" s="1"/>
      <c r="BQ31" s="1"/>
    </row>
    <row r="32" spans="1:69" s="9" customFormat="1" ht="13.5" customHeight="1" outlineLevel="1">
      <c r="A32" s="29"/>
      <c r="B32" s="63"/>
      <c r="C32" s="69"/>
      <c r="D32" s="47" t="str">
        <f>'СТАРТ+'!F49</f>
        <v>403С</v>
      </c>
      <c r="E32" s="63">
        <f>'СТАРТ+'!G49</f>
        <v>5</v>
      </c>
      <c r="F32" s="70" t="e">
        <f>'СТАРТ+'!H49</f>
        <v>#REF!</v>
      </c>
      <c r="G32" s="71">
        <v>6</v>
      </c>
      <c r="H32" s="71">
        <v>6</v>
      </c>
      <c r="I32" s="71">
        <v>6</v>
      </c>
      <c r="J32" s="71">
        <v>5.5</v>
      </c>
      <c r="K32" s="71">
        <v>6</v>
      </c>
      <c r="L32" s="71">
        <v>6</v>
      </c>
      <c r="M32" s="71">
        <v>5.5</v>
      </c>
      <c r="N32" s="268">
        <f>(SUM(G32:M32)-LARGE(G32:M32,1)-LARGE(G32:M32,2)-SMALL(G32:M32,1)-SMALL(G32:M32,2))</f>
        <v>18</v>
      </c>
      <c r="O32" s="73" t="e">
        <f>(SUM(G32:M32)-LARGE(G32:M32,1)-LARGE(G32:M32,2)-SMALL(G32:M32,1)-SMALL(G32:M32,2))*F32</f>
        <v>#REF!</v>
      </c>
      <c r="P32" s="86" t="e">
        <f t="shared" si="6"/>
        <v>#REF!</v>
      </c>
      <c r="Q32" s="188"/>
      <c r="R32" s="230"/>
      <c r="S32" s="34"/>
      <c r="T32" s="39"/>
      <c r="U32" s="132" t="str">
        <f t="shared" si="7"/>
        <v>403С</v>
      </c>
      <c r="V32" s="131">
        <f t="shared" si="7"/>
        <v>5</v>
      </c>
      <c r="W32" s="41">
        <f>ROUND(G32,1)</f>
        <v>6</v>
      </c>
      <c r="X32" s="141">
        <f>IF((AND(W32&gt;=BE32,W32&lt;=BF32)),0,"-")</f>
        <v>0</v>
      </c>
      <c r="Y32" s="135" t="str">
        <f>IF(W32&gt;BF32,1,"-")</f>
        <v>-</v>
      </c>
      <c r="Z32" s="136" t="str">
        <f>IF(W32&lt;BE32,-1,"-")</f>
        <v>-</v>
      </c>
      <c r="AA32" s="41">
        <f>H32</f>
        <v>6</v>
      </c>
      <c r="AB32" s="141">
        <f>IF((AND(AA32&gt;=$BE32,AA32&lt;=$BF32)),0,"-")</f>
        <v>0</v>
      </c>
      <c r="AC32" s="135" t="str">
        <f>IF(AA32&gt;$BF32,1,"-")</f>
        <v>-</v>
      </c>
      <c r="AD32" s="136" t="str">
        <f>IF(AA32&lt;$BE32,-1,"-")</f>
        <v>-</v>
      </c>
      <c r="AE32" s="41">
        <f>I32</f>
        <v>6</v>
      </c>
      <c r="AF32" s="141">
        <f>IF((AND(AE32&gt;=$BE32,AE32&lt;=$BF32)),0,"-")</f>
        <v>0</v>
      </c>
      <c r="AG32" s="135" t="str">
        <f>IF(AE32&gt;$BF32,1,"-")</f>
        <v>-</v>
      </c>
      <c r="AH32" s="136" t="str">
        <f>IF(AE32&lt;$BE32,-1,"-")</f>
        <v>-</v>
      </c>
      <c r="AI32" s="41">
        <f>J32</f>
        <v>5.5</v>
      </c>
      <c r="AJ32" s="141">
        <f>IF((AND(AI32&gt;=$BE32,AI32&lt;=$BF32)),0,"-")</f>
        <v>0</v>
      </c>
      <c r="AK32" s="135" t="str">
        <f>IF(AI32&gt;$BF32,1,"-")</f>
        <v>-</v>
      </c>
      <c r="AL32" s="136" t="str">
        <f>IF(AI32&lt;$BE32,-1,"-")</f>
        <v>-</v>
      </c>
      <c r="AM32" s="41">
        <f>K32</f>
        <v>6</v>
      </c>
      <c r="AN32" s="141">
        <f>IF((AND(AM32&gt;=$BE32,AM32&lt;=$BF32)),0,"-")</f>
        <v>0</v>
      </c>
      <c r="AO32" s="135" t="str">
        <f>IF(AM32&gt;$BF32,1,"-")</f>
        <v>-</v>
      </c>
      <c r="AP32" s="136" t="str">
        <f>IF(AM32&lt;$BE32,-1,"-")</f>
        <v>-</v>
      </c>
      <c r="AQ32" s="41">
        <f>L32</f>
        <v>6</v>
      </c>
      <c r="AR32" s="141">
        <f>IF((AND(AQ32&gt;=$BE32,AQ32&lt;=$BF32)),0,"-")</f>
        <v>0</v>
      </c>
      <c r="AS32" s="135" t="str">
        <f>IF(AQ32&gt;$BF32,1,"-")</f>
        <v>-</v>
      </c>
      <c r="AT32" s="136" t="str">
        <f>IF(AQ32&lt;$BE32,-1,"-")</f>
        <v>-</v>
      </c>
      <c r="AU32" s="41">
        <f>M32</f>
        <v>5.5</v>
      </c>
      <c r="AV32" s="141">
        <f>IF((AND(AU32&gt;=$BE32,AU32&lt;=$BF32)),0,"-")</f>
        <v>0</v>
      </c>
      <c r="AW32" s="135" t="str">
        <f>IF(AU32&gt;$BF32,1,"-")</f>
        <v>-</v>
      </c>
      <c r="AX32" s="153" t="str">
        <f>IF(AU32&lt;$BE32,-1,"-")</f>
        <v>-</v>
      </c>
      <c r="AY32" s="163">
        <v>1</v>
      </c>
      <c r="AZ32" s="163">
        <v>1</v>
      </c>
      <c r="BA32" s="155">
        <f>N32</f>
        <v>18</v>
      </c>
      <c r="BB32" s="45">
        <f>N32/3</f>
        <v>6</v>
      </c>
      <c r="BC32" s="150">
        <f>ROUND(BB32,1)</f>
        <v>6</v>
      </c>
      <c r="BD32" s="148">
        <f>MATCH(BC32,$P$225:$P$325,0)</f>
        <v>61</v>
      </c>
      <c r="BE32" s="165">
        <f>INDEX($Q$225:$Q$325,BD32,1)</f>
        <v>5.5</v>
      </c>
      <c r="BF32" s="165">
        <f>INDEX($R$225:$R$325,BD32,1)</f>
        <v>6.5</v>
      </c>
      <c r="BG32" s="162" t="str">
        <f>IF((AND(AY32=$BE32,AZ32=$BF32)),0,"-")</f>
        <v>-</v>
      </c>
      <c r="BH32" s="162" t="str">
        <f>IF(AY32&gt;$BE32,-1,"-")</f>
        <v>-</v>
      </c>
      <c r="BI32" s="162">
        <f>IF(AZ32&lt;=$BF32,1,"-")</f>
        <v>1</v>
      </c>
      <c r="BJ32" s="42"/>
      <c r="BK32" s="42"/>
      <c r="BL32" s="42"/>
      <c r="BM32" s="35"/>
      <c r="BN32" s="1"/>
      <c r="BO32" s="1"/>
      <c r="BP32" s="1"/>
      <c r="BQ32" s="1"/>
    </row>
    <row r="33" spans="2:69" ht="13.5" customHeight="1" outlineLevel="1">
      <c r="B33" s="75"/>
      <c r="C33" s="76"/>
      <c r="D33" s="47" t="str">
        <f>'СТАРТ+'!I49</f>
        <v>201В</v>
      </c>
      <c r="E33" s="63">
        <f>'СТАРТ+'!J49</f>
        <v>5</v>
      </c>
      <c r="F33" s="70" t="e">
        <f>'СТАРТ+'!K49</f>
        <v>#REF!</v>
      </c>
      <c r="G33" s="71">
        <v>5.5</v>
      </c>
      <c r="H33" s="71">
        <v>5</v>
      </c>
      <c r="I33" s="71">
        <v>4.5</v>
      </c>
      <c r="J33" s="71">
        <v>4.5</v>
      </c>
      <c r="K33" s="71">
        <v>4.5</v>
      </c>
      <c r="L33" s="71">
        <v>4</v>
      </c>
      <c r="M33" s="71">
        <v>4.5</v>
      </c>
      <c r="N33" s="268">
        <f>(SUM(G33:M33)-LARGE(G33:M33,1)-LARGE(G33:M33,2)-SMALL(G33:M33,1)-SMALL(G33:M33,2))</f>
        <v>13.5</v>
      </c>
      <c r="O33" s="73" t="e">
        <f>(SUM(G33:M33)-LARGE(G33:M33,1)-LARGE(G33:M33,2)-SMALL(G33:M33,1)-SMALL(G33:M33,2))*F33</f>
        <v>#REF!</v>
      </c>
      <c r="P33" s="86" t="e">
        <f t="shared" si="6"/>
        <v>#REF!</v>
      </c>
      <c r="Q33" s="188"/>
      <c r="R33" s="231"/>
      <c r="S33" s="8"/>
      <c r="T33" s="40"/>
      <c r="U33" s="187" t="str">
        <f t="shared" si="7"/>
        <v>201В</v>
      </c>
      <c r="V33" s="188">
        <f t="shared" si="7"/>
        <v>5</v>
      </c>
      <c r="W33" s="41">
        <f>ROUND(G33,1)</f>
        <v>5.5</v>
      </c>
      <c r="X33" s="141" t="str">
        <f>IF((AND(W33&gt;=BE33,W33&lt;=BF33)),0,"-")</f>
        <v>-</v>
      </c>
      <c r="Y33" s="135">
        <f>IF(W33&gt;BF33,1,"-")</f>
        <v>1</v>
      </c>
      <c r="Z33" s="136" t="str">
        <f>IF(W33&lt;BE33,-1,"-")</f>
        <v>-</v>
      </c>
      <c r="AA33" s="41">
        <f>H33</f>
        <v>5</v>
      </c>
      <c r="AB33" s="141">
        <f>IF((AND(AA33&gt;=$BE33,AA33&lt;=$BF33)),0,"-")</f>
        <v>0</v>
      </c>
      <c r="AC33" s="135" t="str">
        <f>IF(AA33&gt;$BF33,1,"-")</f>
        <v>-</v>
      </c>
      <c r="AD33" s="136" t="str">
        <f>IF(AA33&lt;$BE33,-1,"-")</f>
        <v>-</v>
      </c>
      <c r="AE33" s="41">
        <f>I33</f>
        <v>4.5</v>
      </c>
      <c r="AF33" s="141">
        <f>IF((AND(AE33&gt;=$BE33,AE33&lt;=$BF33)),0,"-")</f>
        <v>0</v>
      </c>
      <c r="AG33" s="135" t="str">
        <f>IF(AE33&gt;$BF33,1,"-")</f>
        <v>-</v>
      </c>
      <c r="AH33" s="136" t="str">
        <f>IF(AE33&lt;$BE33,-1,"-")</f>
        <v>-</v>
      </c>
      <c r="AI33" s="41">
        <f>J33</f>
        <v>4.5</v>
      </c>
      <c r="AJ33" s="141">
        <f>IF((AND(AI33&gt;=$BE33,AI33&lt;=$BF33)),0,"-")</f>
        <v>0</v>
      </c>
      <c r="AK33" s="135" t="str">
        <f>IF(AI33&gt;$BF33,1,"-")</f>
        <v>-</v>
      </c>
      <c r="AL33" s="136" t="str">
        <f>IF(AI33&lt;$BE33,-1,"-")</f>
        <v>-</v>
      </c>
      <c r="AM33" s="41">
        <f>K33</f>
        <v>4.5</v>
      </c>
      <c r="AN33" s="141">
        <f>IF((AND(AM33&gt;=$BE33,AM33&lt;=$BF33)),0,"-")</f>
        <v>0</v>
      </c>
      <c r="AO33" s="135" t="str">
        <f>IF(AM33&gt;$BF33,1,"-")</f>
        <v>-</v>
      </c>
      <c r="AP33" s="136" t="str">
        <f>IF(AM33&lt;$BE33,-1,"-")</f>
        <v>-</v>
      </c>
      <c r="AQ33" s="41">
        <f>L33</f>
        <v>4</v>
      </c>
      <c r="AR33" s="141">
        <f>IF((AND(AQ33&gt;=$BE33,AQ33&lt;=$BF33)),0,"-")</f>
        <v>0</v>
      </c>
      <c r="AS33" s="135" t="str">
        <f>IF(AQ33&gt;$BF33,1,"-")</f>
        <v>-</v>
      </c>
      <c r="AT33" s="136" t="str">
        <f>IF(AQ33&lt;$BE33,-1,"-")</f>
        <v>-</v>
      </c>
      <c r="AU33" s="41">
        <f>M33</f>
        <v>4.5</v>
      </c>
      <c r="AV33" s="141">
        <f>IF((AND(AU33&gt;=$BE33,AU33&lt;=$BF33)),0,"-")</f>
        <v>0</v>
      </c>
      <c r="AW33" s="135" t="str">
        <f>IF(AU33&gt;$BF33,1,"-")</f>
        <v>-</v>
      </c>
      <c r="AX33" s="153" t="str">
        <f>IF(AU33&lt;$BE33,-1,"-")</f>
        <v>-</v>
      </c>
      <c r="AY33" s="163">
        <v>1</v>
      </c>
      <c r="AZ33" s="163">
        <v>1</v>
      </c>
      <c r="BA33" s="190">
        <f>N33</f>
        <v>13.5</v>
      </c>
      <c r="BB33" s="45">
        <f>N33/3</f>
        <v>4.5</v>
      </c>
      <c r="BC33" s="150">
        <f>ROUND(BB33,1)</f>
        <v>4.5</v>
      </c>
      <c r="BD33" s="148">
        <f>MATCH(BC33,$P$225:$P$325,0)</f>
        <v>46</v>
      </c>
      <c r="BE33" s="165">
        <f>INDEX($Q$225:$Q$325,BD33,1)</f>
        <v>4</v>
      </c>
      <c r="BF33" s="165">
        <f>INDEX($R$225:$R$325,BD33,1)</f>
        <v>5</v>
      </c>
      <c r="BG33" s="191" t="str">
        <f>IF((AND(AY33=$BE33,AZ33=$BF33)),0,"-")</f>
        <v>-</v>
      </c>
      <c r="BH33" s="191" t="str">
        <f>IF(AY33&gt;$BE33,-1,"-")</f>
        <v>-</v>
      </c>
      <c r="BI33" s="191">
        <f>IF(AZ33&lt;=$BF33,1,"-")</f>
        <v>1</v>
      </c>
      <c r="BJ33" s="126"/>
      <c r="BK33" s="126"/>
      <c r="BL33" s="126"/>
      <c r="BM33" s="1"/>
      <c r="BN33" s="1"/>
      <c r="BO33" s="1"/>
      <c r="BP33" s="1"/>
      <c r="BQ33" s="1"/>
    </row>
    <row r="34" spans="2:69" ht="13.5" customHeight="1" outlineLevel="1">
      <c r="B34" s="75"/>
      <c r="C34" s="76"/>
      <c r="D34" s="47" t="str">
        <f>'СТАРТ+'!L49</f>
        <v>5231Д</v>
      </c>
      <c r="E34" s="63">
        <f>'СТАРТ+'!M49</f>
        <v>5</v>
      </c>
      <c r="F34" s="70" t="e">
        <f>'СТАРТ+'!N49</f>
        <v>#REF!</v>
      </c>
      <c r="G34" s="71">
        <v>5.5</v>
      </c>
      <c r="H34" s="71">
        <v>4.5</v>
      </c>
      <c r="I34" s="71">
        <v>5.5</v>
      </c>
      <c r="J34" s="71">
        <v>5.5</v>
      </c>
      <c r="K34" s="71">
        <v>5</v>
      </c>
      <c r="L34" s="71">
        <v>5.5</v>
      </c>
      <c r="M34" s="71">
        <v>5.5</v>
      </c>
      <c r="N34" s="268">
        <f>(SUM(G34:M34)-LARGE(G34:M34,1)-LARGE(G34:M34,2)-SMALL(G34:M34,1)-SMALL(G34:M34,2))</f>
        <v>16.5</v>
      </c>
      <c r="O34" s="73" t="e">
        <f>(SUM(G34:M34)-LARGE(G34:M34,1)-LARGE(G34:M34,2)-SMALL(G34:M34,1)-SMALL(G34:M34,2))*F34</f>
        <v>#REF!</v>
      </c>
      <c r="P34" s="86" t="e">
        <f t="shared" si="6"/>
        <v>#REF!</v>
      </c>
      <c r="Q34" s="232"/>
      <c r="R34" s="231"/>
      <c r="S34" s="8"/>
      <c r="T34" s="40"/>
      <c r="U34" s="132" t="str">
        <f t="shared" si="7"/>
        <v>5231Д</v>
      </c>
      <c r="V34" s="131">
        <f t="shared" si="7"/>
        <v>5</v>
      </c>
      <c r="W34" s="41">
        <f>ROUND(G34,1)</f>
        <v>5.5</v>
      </c>
      <c r="X34" s="141">
        <f>IF((AND(W34&gt;=BE34,W34&lt;=BF34)),0,"-")</f>
        <v>0</v>
      </c>
      <c r="Y34" s="135" t="str">
        <f>IF(W34&gt;BF34,1,"-")</f>
        <v>-</v>
      </c>
      <c r="Z34" s="136" t="str">
        <f>IF(W34&lt;BE34,-1,"-")</f>
        <v>-</v>
      </c>
      <c r="AA34" s="41">
        <f>H34</f>
        <v>4.5</v>
      </c>
      <c r="AB34" s="141" t="str">
        <f>IF((AND(AA34&gt;=$BE34,AA34&lt;=$BF34)),0,"-")</f>
        <v>-</v>
      </c>
      <c r="AC34" s="135" t="str">
        <f>IF(AA34&gt;$BF34,1,"-")</f>
        <v>-</v>
      </c>
      <c r="AD34" s="136">
        <f>IF(AA34&lt;$BE34,-1,"-")</f>
        <v>-1</v>
      </c>
      <c r="AE34" s="41">
        <f>I34</f>
        <v>5.5</v>
      </c>
      <c r="AF34" s="141">
        <f>IF((AND(AE34&gt;=$BE34,AE34&lt;=$BF34)),0,"-")</f>
        <v>0</v>
      </c>
      <c r="AG34" s="135" t="str">
        <f>IF(AE34&gt;$BF34,1,"-")</f>
        <v>-</v>
      </c>
      <c r="AH34" s="136" t="str">
        <f>IF(AE34&lt;$BE34,-1,"-")</f>
        <v>-</v>
      </c>
      <c r="AI34" s="41">
        <f>J34</f>
        <v>5.5</v>
      </c>
      <c r="AJ34" s="141">
        <f>IF((AND(AI34&gt;=$BE34,AI34&lt;=$BF34)),0,"-")</f>
        <v>0</v>
      </c>
      <c r="AK34" s="135" t="str">
        <f>IF(AI34&gt;$BF34,1,"-")</f>
        <v>-</v>
      </c>
      <c r="AL34" s="136" t="str">
        <f>IF(AI34&lt;$BE34,-1,"-")</f>
        <v>-</v>
      </c>
      <c r="AM34" s="41">
        <f>K34</f>
        <v>5</v>
      </c>
      <c r="AN34" s="141">
        <f>IF((AND(AM34&gt;=$BE34,AM34&lt;=$BF34)),0,"-")</f>
        <v>0</v>
      </c>
      <c r="AO34" s="135" t="str">
        <f>IF(AM34&gt;$BF34,1,"-")</f>
        <v>-</v>
      </c>
      <c r="AP34" s="136" t="str">
        <f>IF(AM34&lt;$BE34,-1,"-")</f>
        <v>-</v>
      </c>
      <c r="AQ34" s="41">
        <f>L34</f>
        <v>5.5</v>
      </c>
      <c r="AR34" s="141">
        <f>IF((AND(AQ34&gt;=$BE34,AQ34&lt;=$BF34)),0,"-")</f>
        <v>0</v>
      </c>
      <c r="AS34" s="135" t="str">
        <f>IF(AQ34&gt;$BF34,1,"-")</f>
        <v>-</v>
      </c>
      <c r="AT34" s="136" t="str">
        <f>IF(AQ34&lt;$BE34,-1,"-")</f>
        <v>-</v>
      </c>
      <c r="AU34" s="41">
        <f>M34</f>
        <v>5.5</v>
      </c>
      <c r="AV34" s="141">
        <f>IF((AND(AU34&gt;=$BE34,AU34&lt;=$BF34)),0,"-")</f>
        <v>0</v>
      </c>
      <c r="AW34" s="135" t="str">
        <f>IF(AU34&gt;$BF34,1,"-")</f>
        <v>-</v>
      </c>
      <c r="AX34" s="153" t="str">
        <f>IF(AU34&lt;$BE34,-1,"-")</f>
        <v>-</v>
      </c>
      <c r="AY34" s="163">
        <v>1</v>
      </c>
      <c r="AZ34" s="163">
        <v>1</v>
      </c>
      <c r="BA34" s="155">
        <f>N34</f>
        <v>16.5</v>
      </c>
      <c r="BB34" s="45">
        <f>N34/3</f>
        <v>5.5</v>
      </c>
      <c r="BC34" s="150">
        <f>ROUND(BB34,1)</f>
        <v>5.5</v>
      </c>
      <c r="BD34" s="148">
        <f>MATCH(BC34,$P$225:$P$325,0)</f>
        <v>56</v>
      </c>
      <c r="BE34" s="165">
        <f>INDEX($Q$225:$Q$325,BD34,1)</f>
        <v>5</v>
      </c>
      <c r="BF34" s="165">
        <f>INDEX($R$225:$R$325,BD34,1)</f>
        <v>6</v>
      </c>
      <c r="BG34" s="170" t="str">
        <f>IF((AND(AY34=$BE34,AZ34=$BF34)),0,"-")</f>
        <v>-</v>
      </c>
      <c r="BH34" s="170" t="str">
        <f>IF(AY34&gt;$BE34,-1,"-")</f>
        <v>-</v>
      </c>
      <c r="BI34" s="170">
        <f>IF(AZ34&lt;=$BF34,1,"-")</f>
        <v>1</v>
      </c>
      <c r="BJ34" s="42"/>
      <c r="BK34" s="42"/>
      <c r="BL34" s="42"/>
      <c r="BM34" s="151"/>
      <c r="BN34" s="151"/>
      <c r="BO34" s="1"/>
      <c r="BP34" s="1"/>
      <c r="BQ34" s="1"/>
    </row>
    <row r="35" spans="2:69" ht="13.5" customHeight="1" outlineLevel="1">
      <c r="B35" s="75"/>
      <c r="C35" s="79"/>
      <c r="D35" s="80" t="s">
        <v>3</v>
      </c>
      <c r="E35" s="65"/>
      <c r="F35" s="81" t="e">
        <f>SUM(F31:F34)</f>
        <v>#REF!</v>
      </c>
      <c r="G35" s="82">
        <v>7.6</v>
      </c>
      <c r="H35" s="83" t="e">
        <f>SUM(G35-F35)</f>
        <v>#REF!</v>
      </c>
      <c r="I35" s="83"/>
      <c r="J35" s="83"/>
      <c r="K35" s="83"/>
      <c r="L35" s="83"/>
      <c r="M35" s="83"/>
      <c r="N35" s="269"/>
      <c r="O35" s="260" t="e">
        <f>SUM(O31:O34)</f>
        <v>#REF!</v>
      </c>
      <c r="P35" s="86" t="e">
        <f t="shared" si="6"/>
        <v>#REF!</v>
      </c>
      <c r="Q35" s="63"/>
      <c r="R35" s="231"/>
      <c r="S35" s="8"/>
      <c r="T35" s="40"/>
      <c r="X35" s="142">
        <f>COUNT(X31:X32)</f>
        <v>2</v>
      </c>
      <c r="Y35" s="143">
        <f>COUNT(Y31:Y32)</f>
        <v>0</v>
      </c>
      <c r="Z35" s="144">
        <f>COUNT(Z31:Z32)</f>
        <v>0</v>
      </c>
      <c r="AA35" s="107"/>
      <c r="AB35" s="142">
        <f>COUNT(AB31:AB32)</f>
        <v>1</v>
      </c>
      <c r="AC35" s="143">
        <f>COUNT(AC31:AC32)</f>
        <v>0</v>
      </c>
      <c r="AD35" s="144">
        <f>COUNT(AD31:AD32)</f>
        <v>1</v>
      </c>
      <c r="AE35" s="107"/>
      <c r="AF35" s="142">
        <f>COUNT(AF31:AF32)</f>
        <v>2</v>
      </c>
      <c r="AG35" s="143">
        <f>COUNT(AG31:AG32)</f>
        <v>0</v>
      </c>
      <c r="AH35" s="144">
        <f>COUNT(AH31:AH32)</f>
        <v>0</v>
      </c>
      <c r="AI35" s="107"/>
      <c r="AJ35" s="142">
        <f>COUNT(AJ31:AJ32)</f>
        <v>2</v>
      </c>
      <c r="AK35" s="143">
        <f>COUNT(AK31:AK32)</f>
        <v>0</v>
      </c>
      <c r="AL35" s="144">
        <f>COUNT(AL31:AL32)</f>
        <v>0</v>
      </c>
      <c r="AM35" s="107"/>
      <c r="AN35" s="142">
        <f>COUNT(AN31:AN32)</f>
        <v>2</v>
      </c>
      <c r="AO35" s="143">
        <f>COUNT(AO31:AO32)</f>
        <v>0</v>
      </c>
      <c r="AP35" s="144">
        <f>COUNT(AP31:AP32)</f>
        <v>0</v>
      </c>
      <c r="AQ35" s="107"/>
      <c r="AR35" s="142">
        <f>COUNT(AR31:AR32)</f>
        <v>2</v>
      </c>
      <c r="AS35" s="143">
        <f>COUNT(AS31:AS32)</f>
        <v>0</v>
      </c>
      <c r="AT35" s="144">
        <f>COUNT(AT31:AT32)</f>
        <v>0</v>
      </c>
      <c r="AU35" s="107"/>
      <c r="AV35" s="142">
        <f>COUNT(AV31:AV32)</f>
        <v>2</v>
      </c>
      <c r="AW35" s="143">
        <f>COUNT(AW31:AW32)</f>
        <v>0</v>
      </c>
      <c r="AX35" s="144">
        <f>COUNT(AX31:AX32)</f>
        <v>0</v>
      </c>
      <c r="AY35" s="47"/>
      <c r="AZ35" s="47"/>
      <c r="BG35" s="166">
        <f>COUNT(BG31:BG34)</f>
        <v>0</v>
      </c>
      <c r="BH35" s="167">
        <f>COUNT(BH31:BH34)</f>
        <v>0</v>
      </c>
      <c r="BI35" s="168">
        <f>COUNT(BI31:BI34)</f>
        <v>4</v>
      </c>
      <c r="BJ35" s="42"/>
      <c r="BK35" s="42"/>
      <c r="BL35" s="42"/>
      <c r="BM35" s="126"/>
      <c r="BN35" s="126"/>
      <c r="BO35" s="1"/>
      <c r="BP35" s="1"/>
      <c r="BQ35" s="1"/>
    </row>
    <row r="36" spans="16:69" ht="13.5" customHeight="1">
      <c r="P36" s="86" t="e">
        <f t="shared" si="6"/>
        <v>#REF!</v>
      </c>
      <c r="X36" s="134">
        <f>COUNT(X33:X34)</f>
        <v>1</v>
      </c>
      <c r="Y36" s="133">
        <f>COUNT(Y33:Y34)</f>
        <v>1</v>
      </c>
      <c r="Z36" s="137">
        <f>COUNT(Z33:Z34)</f>
        <v>0</v>
      </c>
      <c r="AB36" s="134">
        <f>COUNT(AB33:AB34)</f>
        <v>1</v>
      </c>
      <c r="AC36" s="133">
        <f>COUNT(AC33:AC34)</f>
        <v>0</v>
      </c>
      <c r="AD36" s="137">
        <f>COUNT(AD33:AD34)</f>
        <v>1</v>
      </c>
      <c r="AF36" s="134">
        <f>COUNT(AF33:AF34)</f>
        <v>2</v>
      </c>
      <c r="AG36" s="133">
        <f>COUNT(AG33:AG34)</f>
        <v>0</v>
      </c>
      <c r="AH36" s="137">
        <f>COUNT(AH33:AH34)</f>
        <v>0</v>
      </c>
      <c r="AJ36" s="134">
        <f>COUNT(AJ33:AJ34)</f>
        <v>2</v>
      </c>
      <c r="AK36" s="133">
        <f>COUNT(AK33:AK34)</f>
        <v>0</v>
      </c>
      <c r="AL36" s="137">
        <f>COUNT(AL33:AL34)</f>
        <v>0</v>
      </c>
      <c r="AN36" s="134">
        <f>COUNT(AN33:AN34)</f>
        <v>2</v>
      </c>
      <c r="AO36" s="133">
        <f>COUNT(AO33:AO34)</f>
        <v>0</v>
      </c>
      <c r="AP36" s="137">
        <f>COUNT(AP33:AP34)</f>
        <v>0</v>
      </c>
      <c r="AR36" s="134">
        <f>COUNT(AR33:AR34)</f>
        <v>2</v>
      </c>
      <c r="AS36" s="133">
        <f>COUNT(AS33:AS34)</f>
        <v>0</v>
      </c>
      <c r="AT36" s="137">
        <f>COUNT(AT33:AT34)</f>
        <v>0</v>
      </c>
      <c r="AV36" s="134">
        <f>COUNT(AV33:AV34)</f>
        <v>2</v>
      </c>
      <c r="AW36" s="133">
        <f>COUNT(AW33:AW34)</f>
        <v>0</v>
      </c>
      <c r="AX36" s="137">
        <f>COUNT(AX33:AX34)</f>
        <v>0</v>
      </c>
      <c r="BJ36" s="42"/>
      <c r="BK36" s="42"/>
      <c r="BL36" s="42"/>
      <c r="BM36" s="151"/>
      <c r="BN36" s="151"/>
      <c r="BO36" s="1"/>
      <c r="BP36" s="1"/>
      <c r="BQ36" s="1"/>
    </row>
    <row r="37" spans="1:69" s="9" customFormat="1" ht="13.5" customHeight="1">
      <c r="A37" s="29">
        <v>5</v>
      </c>
      <c r="B37" s="63">
        <f>'СТАРТ+'!B69</f>
        <v>10</v>
      </c>
      <c r="C37" s="184" t="str">
        <f>'СТАРТ+'!C69</f>
        <v>МИРОНОВА СОФЬЯ</v>
      </c>
      <c r="D37" s="185"/>
      <c r="E37" s="185"/>
      <c r="F37" s="186"/>
      <c r="G37" s="64"/>
      <c r="H37" s="214" t="str">
        <f>'СТАРТ+'!H69</f>
        <v>2Р</v>
      </c>
      <c r="I37" s="184">
        <f>'СТАРТ+'!I69</f>
        <v>2002</v>
      </c>
      <c r="J37" s="219" t="str">
        <f>'СТАРТ+'!J69</f>
        <v>ВОЛГОГРАД,СДЮСШОР-8</v>
      </c>
      <c r="K37" s="66"/>
      <c r="L37" s="66"/>
      <c r="M37" s="66"/>
      <c r="N37" s="66"/>
      <c r="O37" s="47"/>
      <c r="P37" s="67" t="e">
        <f>SUM(O42)</f>
        <v>#REF!</v>
      </c>
      <c r="Q37" s="230" t="str">
        <f>'СТАРТ+'!O69</f>
        <v>ВЛАСЕНКОВ В.Н.</v>
      </c>
      <c r="R37" s="230"/>
      <c r="T37" s="38"/>
      <c r="U37" s="132"/>
      <c r="V37" s="131"/>
      <c r="W37" s="197"/>
      <c r="X37" s="198" t="str">
        <f>C37</f>
        <v>МИРОНОВА СОФЬЯ</v>
      </c>
      <c r="Y37" s="198"/>
      <c r="Z37" s="199"/>
      <c r="AA37" s="197"/>
      <c r="AB37" s="197"/>
      <c r="AC37" s="197"/>
      <c r="AD37" s="197"/>
      <c r="AE37" s="196">
        <f>I37</f>
        <v>2002</v>
      </c>
      <c r="AF37" s="197" t="str">
        <f>J37</f>
        <v>ВОЛГОГРАД,СДЮСШОР-8</v>
      </c>
      <c r="AG37" s="197"/>
      <c r="AH37" s="197"/>
      <c r="AI37" s="197"/>
      <c r="AJ37" s="197"/>
      <c r="AK37" s="197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28"/>
      <c r="BC37" s="129"/>
      <c r="BD37" s="130"/>
      <c r="BE37" s="29"/>
      <c r="BF37" s="29"/>
      <c r="BG37" s="160"/>
      <c r="BH37" s="160"/>
      <c r="BI37" s="161"/>
      <c r="BJ37" s="42"/>
      <c r="BK37" s="42"/>
      <c r="BL37" s="42"/>
      <c r="BM37" s="1"/>
      <c r="BN37" s="1"/>
      <c r="BO37" s="1"/>
      <c r="BP37" s="1"/>
      <c r="BQ37" s="1"/>
    </row>
    <row r="38" spans="1:69" s="9" customFormat="1" ht="13.5" customHeight="1" outlineLevel="1">
      <c r="A38" s="29"/>
      <c r="B38" s="63"/>
      <c r="C38" s="69"/>
      <c r="D38" s="47" t="str">
        <f>'СТАРТ+'!C70</f>
        <v>403В</v>
      </c>
      <c r="E38" s="63">
        <f>'СТАРТ+'!D70</f>
        <v>5</v>
      </c>
      <c r="F38" s="70" t="e">
        <f>'СТАРТ+'!E70</f>
        <v>#REF!</v>
      </c>
      <c r="G38" s="71">
        <v>5.5</v>
      </c>
      <c r="H38" s="71">
        <v>6</v>
      </c>
      <c r="I38" s="71">
        <v>5.5</v>
      </c>
      <c r="J38" s="71">
        <v>5.5</v>
      </c>
      <c r="K38" s="71">
        <v>6</v>
      </c>
      <c r="L38" s="71">
        <v>5.5</v>
      </c>
      <c r="M38" s="71">
        <v>6.5</v>
      </c>
      <c r="N38" s="268">
        <f>(SUM(G38:M38)-LARGE(G38:M38,1)-LARGE(G38:M38,2)-SMALL(G38:M38,1)-SMALL(G38:M38,2))</f>
        <v>17</v>
      </c>
      <c r="O38" s="73" t="e">
        <f>(SUM(G38:M38)-LARGE(G38:M38,1)-LARGE(G38:M38,2)-SMALL(G38:M38,1)-SMALL(G38:M38,2))*F38</f>
        <v>#REF!</v>
      </c>
      <c r="P38" s="86" t="e">
        <f aca="true" t="shared" si="8" ref="P38:P43">P37</f>
        <v>#REF!</v>
      </c>
      <c r="Q38" s="131"/>
      <c r="R38" s="230"/>
      <c r="S38" s="34"/>
      <c r="T38" s="39"/>
      <c r="U38" s="132" t="str">
        <f aca="true" t="shared" si="9" ref="U38:V41">D38</f>
        <v>403В</v>
      </c>
      <c r="V38" s="131">
        <f t="shared" si="9"/>
        <v>5</v>
      </c>
      <c r="W38" s="145">
        <f>ROUND(G38,1)</f>
        <v>5.5</v>
      </c>
      <c r="X38" s="138">
        <f>IF((AND(W38&gt;=$BE38,W38&lt;=$BF38)),0,"-")</f>
        <v>0</v>
      </c>
      <c r="Y38" s="139" t="str">
        <f>IF(W38&gt;$BF38,1,"-")</f>
        <v>-</v>
      </c>
      <c r="Z38" s="140" t="str">
        <f>IF(W38&lt;$BE38,-1,"-")</f>
        <v>-</v>
      </c>
      <c r="AA38" s="145">
        <f>H38</f>
        <v>6</v>
      </c>
      <c r="AB38" s="138">
        <f>IF((AND(AA38&gt;=$BE38,AA38&lt;=$BF38)),0,"-")</f>
        <v>0</v>
      </c>
      <c r="AC38" s="139" t="str">
        <f>IF(AA38&gt;$BF38,1,"-")</f>
        <v>-</v>
      </c>
      <c r="AD38" s="140" t="str">
        <f>IF(AA38&lt;$BE38,-1,"-")</f>
        <v>-</v>
      </c>
      <c r="AE38" s="145">
        <f>I38</f>
        <v>5.5</v>
      </c>
      <c r="AF38" s="138">
        <f>IF((AND(AE38&gt;=$BE38,AE38&lt;=$BF38)),0,"-")</f>
        <v>0</v>
      </c>
      <c r="AG38" s="139" t="str">
        <f>IF(AE38&gt;$BF38,1,"-")</f>
        <v>-</v>
      </c>
      <c r="AH38" s="140" t="str">
        <f>IF(AE38&lt;$BE38,-1,"-")</f>
        <v>-</v>
      </c>
      <c r="AI38" s="145">
        <f>J38</f>
        <v>5.5</v>
      </c>
      <c r="AJ38" s="138">
        <f>IF((AND(AI38&gt;=$BE38,AI38&lt;=$BF38)),0,"-")</f>
        <v>0</v>
      </c>
      <c r="AK38" s="139" t="str">
        <f>IF(AI38&gt;$BF38,1,"-")</f>
        <v>-</v>
      </c>
      <c r="AL38" s="140" t="str">
        <f>IF(AI38&lt;$BE38,-1,"-")</f>
        <v>-</v>
      </c>
      <c r="AM38" s="145">
        <f>K38</f>
        <v>6</v>
      </c>
      <c r="AN38" s="138">
        <f>IF((AND(AM38&gt;=$BE38,AM38&lt;=$BF38)),0,"-")</f>
        <v>0</v>
      </c>
      <c r="AO38" s="139" t="str">
        <f>IF(AM38&gt;$BF38,1,"-")</f>
        <v>-</v>
      </c>
      <c r="AP38" s="140" t="str">
        <f>IF(AM38&lt;$BE38,-1,"-")</f>
        <v>-</v>
      </c>
      <c r="AQ38" s="145">
        <f>L38</f>
        <v>5.5</v>
      </c>
      <c r="AR38" s="138">
        <f>IF((AND(AQ38&gt;=$BE38,AQ38&lt;=$BF38)),0,"-")</f>
        <v>0</v>
      </c>
      <c r="AS38" s="139" t="str">
        <f>IF(AQ38&gt;$BF38,1,"-")</f>
        <v>-</v>
      </c>
      <c r="AT38" s="140" t="str">
        <f>IF(AQ38&lt;$BE38,-1,"-")</f>
        <v>-</v>
      </c>
      <c r="AU38" s="145">
        <f>M38</f>
        <v>6.5</v>
      </c>
      <c r="AV38" s="138" t="str">
        <f>IF((AND(AU38&gt;=$BE38,AU38&lt;=$BF38)),0,"-")</f>
        <v>-</v>
      </c>
      <c r="AW38" s="139">
        <f>IF(AU38&gt;$BF38,1,"-")</f>
        <v>1</v>
      </c>
      <c r="AX38" s="152" t="str">
        <f>IF(AU38&lt;$BE38,-1,"-")</f>
        <v>-</v>
      </c>
      <c r="AY38" s="163">
        <v>1</v>
      </c>
      <c r="AZ38" s="163">
        <v>1</v>
      </c>
      <c r="BA38" s="154">
        <f>N38</f>
        <v>17</v>
      </c>
      <c r="BB38" s="146">
        <f>N38/3</f>
        <v>5.666666666666667</v>
      </c>
      <c r="BC38" s="149">
        <f>ROUND(BB38,1)</f>
        <v>5.7</v>
      </c>
      <c r="BD38" s="147">
        <f>MATCH(BC38,$P$225:$P$325,0)</f>
        <v>58</v>
      </c>
      <c r="BE38" s="165">
        <f>INDEX($Q$225:$Q$325,BD38,1)</f>
        <v>5.5</v>
      </c>
      <c r="BF38" s="165">
        <f>INDEX($R$225:$R$325,BD38,1)</f>
        <v>6</v>
      </c>
      <c r="BG38" s="162" t="str">
        <f>IF((AND(AY38=$BE38,AZ38=$BF38)),0,"-")</f>
        <v>-</v>
      </c>
      <c r="BH38" s="162" t="str">
        <f>IF(AY38&gt;$BE38,-1,"-")</f>
        <v>-</v>
      </c>
      <c r="BI38" s="162">
        <f>IF(AZ38&lt;=$BF38,1,"-")</f>
        <v>1</v>
      </c>
      <c r="BJ38" s="42"/>
      <c r="BK38" s="42"/>
      <c r="BL38" s="42"/>
      <c r="BM38" s="1"/>
      <c r="BN38" s="1"/>
      <c r="BO38" s="1"/>
      <c r="BP38" s="1"/>
      <c r="BQ38" s="1"/>
    </row>
    <row r="39" spans="1:69" s="9" customFormat="1" ht="13.5" customHeight="1" outlineLevel="1">
      <c r="A39" s="29"/>
      <c r="B39" s="63"/>
      <c r="C39" s="69"/>
      <c r="D39" s="47" t="str">
        <f>'СТАРТ+'!F70</f>
        <v>103В</v>
      </c>
      <c r="E39" s="63">
        <f>'СТАРТ+'!G70</f>
        <v>5</v>
      </c>
      <c r="F39" s="70" t="e">
        <f>'СТАРТ+'!H70</f>
        <v>#REF!</v>
      </c>
      <c r="G39" s="71">
        <v>5</v>
      </c>
      <c r="H39" s="71">
        <v>5</v>
      </c>
      <c r="I39" s="71">
        <v>4.5</v>
      </c>
      <c r="J39" s="71">
        <v>6</v>
      </c>
      <c r="K39" s="71">
        <v>4</v>
      </c>
      <c r="L39" s="71">
        <v>5.5</v>
      </c>
      <c r="M39" s="71">
        <v>5.5</v>
      </c>
      <c r="N39" s="268">
        <f>(SUM(G39:M39)-LARGE(G39:M39,1)-LARGE(G39:M39,2)-SMALL(G39:M39,1)-SMALL(G39:M39,2))</f>
        <v>15.5</v>
      </c>
      <c r="O39" s="73" t="e">
        <f>(SUM(G39:M39)-LARGE(G39:M39,1)-LARGE(G39:M39,2)-SMALL(G39:M39,1)-SMALL(G39:M39,2))*F39</f>
        <v>#REF!</v>
      </c>
      <c r="P39" s="86" t="e">
        <f t="shared" si="8"/>
        <v>#REF!</v>
      </c>
      <c r="Q39" s="188"/>
      <c r="R39" s="230"/>
      <c r="S39" s="34"/>
      <c r="T39" s="39"/>
      <c r="U39" s="132" t="str">
        <f t="shared" si="9"/>
        <v>103В</v>
      </c>
      <c r="V39" s="131">
        <f t="shared" si="9"/>
        <v>5</v>
      </c>
      <c r="W39" s="41">
        <f>ROUND(G39,1)</f>
        <v>5</v>
      </c>
      <c r="X39" s="141">
        <f>IF((AND(W39&gt;=BE39,W39&lt;=BF39)),0,"-")</f>
        <v>0</v>
      </c>
      <c r="Y39" s="135" t="str">
        <f>IF(W39&gt;BF39,1,"-")</f>
        <v>-</v>
      </c>
      <c r="Z39" s="136" t="str">
        <f>IF(W39&lt;BE39,-1,"-")</f>
        <v>-</v>
      </c>
      <c r="AA39" s="41">
        <f>H39</f>
        <v>5</v>
      </c>
      <c r="AB39" s="141">
        <f>IF((AND(AA39&gt;=$BE39,AA39&lt;=$BF39)),0,"-")</f>
        <v>0</v>
      </c>
      <c r="AC39" s="135" t="str">
        <f>IF(AA39&gt;$BF39,1,"-")</f>
        <v>-</v>
      </c>
      <c r="AD39" s="136" t="str">
        <f>IF(AA39&lt;$BE39,-1,"-")</f>
        <v>-</v>
      </c>
      <c r="AE39" s="41">
        <f>I39</f>
        <v>4.5</v>
      </c>
      <c r="AF39" s="141" t="str">
        <f>IF((AND(AE39&gt;=$BE39,AE39&lt;=$BF39)),0,"-")</f>
        <v>-</v>
      </c>
      <c r="AG39" s="135" t="str">
        <f>IF(AE39&gt;$BF39,1,"-")</f>
        <v>-</v>
      </c>
      <c r="AH39" s="136">
        <f>IF(AE39&lt;$BE39,-1,"-")</f>
        <v>-1</v>
      </c>
      <c r="AI39" s="41">
        <f>J39</f>
        <v>6</v>
      </c>
      <c r="AJ39" s="141" t="str">
        <f>IF((AND(AI39&gt;=$BE39,AI39&lt;=$BF39)),0,"-")</f>
        <v>-</v>
      </c>
      <c r="AK39" s="135">
        <f>IF(AI39&gt;$BF39,1,"-")</f>
        <v>1</v>
      </c>
      <c r="AL39" s="136" t="str">
        <f>IF(AI39&lt;$BE39,-1,"-")</f>
        <v>-</v>
      </c>
      <c r="AM39" s="41">
        <f>K39</f>
        <v>4</v>
      </c>
      <c r="AN39" s="141" t="str">
        <f>IF((AND(AM39&gt;=$BE39,AM39&lt;=$BF39)),0,"-")</f>
        <v>-</v>
      </c>
      <c r="AO39" s="135" t="str">
        <f>IF(AM39&gt;$BF39,1,"-")</f>
        <v>-</v>
      </c>
      <c r="AP39" s="136">
        <f>IF(AM39&lt;$BE39,-1,"-")</f>
        <v>-1</v>
      </c>
      <c r="AQ39" s="41">
        <f>L39</f>
        <v>5.5</v>
      </c>
      <c r="AR39" s="141">
        <f>IF((AND(AQ39&gt;=$BE39,AQ39&lt;=$BF39)),0,"-")</f>
        <v>0</v>
      </c>
      <c r="AS39" s="135" t="str">
        <f>IF(AQ39&gt;$BF39,1,"-")</f>
        <v>-</v>
      </c>
      <c r="AT39" s="136" t="str">
        <f>IF(AQ39&lt;$BE39,-1,"-")</f>
        <v>-</v>
      </c>
      <c r="AU39" s="41">
        <f>M39</f>
        <v>5.5</v>
      </c>
      <c r="AV39" s="141">
        <f>IF((AND(AU39&gt;=$BE39,AU39&lt;=$BF39)),0,"-")</f>
        <v>0</v>
      </c>
      <c r="AW39" s="135" t="str">
        <f>IF(AU39&gt;$BF39,1,"-")</f>
        <v>-</v>
      </c>
      <c r="AX39" s="153" t="str">
        <f>IF(AU39&lt;$BE39,-1,"-")</f>
        <v>-</v>
      </c>
      <c r="AY39" s="163">
        <v>1</v>
      </c>
      <c r="AZ39" s="163">
        <v>1</v>
      </c>
      <c r="BA39" s="155">
        <f>N39</f>
        <v>15.5</v>
      </c>
      <c r="BB39" s="45">
        <f>N39/3</f>
        <v>5.166666666666667</v>
      </c>
      <c r="BC39" s="150">
        <f>ROUND(BB39,1)</f>
        <v>5.2</v>
      </c>
      <c r="BD39" s="148">
        <f>MATCH(BC39,$P$225:$P$325,0)</f>
        <v>53</v>
      </c>
      <c r="BE39" s="165">
        <f>INDEX($Q$225:$Q$325,BD39,1)</f>
        <v>5</v>
      </c>
      <c r="BF39" s="165">
        <f>INDEX($R$225:$R$325,BD39,1)</f>
        <v>5.5</v>
      </c>
      <c r="BG39" s="162" t="str">
        <f>IF((AND(AY39=$BE39,AZ39=$BF39)),0,"-")</f>
        <v>-</v>
      </c>
      <c r="BH39" s="162" t="str">
        <f>IF(AY39&gt;$BE39,-1,"-")</f>
        <v>-</v>
      </c>
      <c r="BI39" s="162">
        <f>IF(AZ39&lt;=$BF39,1,"-")</f>
        <v>1</v>
      </c>
      <c r="BJ39" s="42"/>
      <c r="BK39" s="42"/>
      <c r="BL39" s="42"/>
      <c r="BM39" s="35"/>
      <c r="BN39" s="1"/>
      <c r="BO39" s="1"/>
      <c r="BP39" s="1"/>
      <c r="BQ39" s="1"/>
    </row>
    <row r="40" spans="2:69" ht="13.5" customHeight="1" outlineLevel="1">
      <c r="B40" s="75"/>
      <c r="C40" s="76"/>
      <c r="D40" s="47" t="str">
        <f>'СТАРТ+'!I70</f>
        <v>301С</v>
      </c>
      <c r="E40" s="63">
        <f>'СТАРТ+'!J70</f>
        <v>5</v>
      </c>
      <c r="F40" s="70" t="e">
        <f>'СТАРТ+'!K70</f>
        <v>#REF!</v>
      </c>
      <c r="G40" s="71">
        <v>5.5</v>
      </c>
      <c r="H40" s="71">
        <v>5</v>
      </c>
      <c r="I40" s="71">
        <v>5.5</v>
      </c>
      <c r="J40" s="71">
        <v>6</v>
      </c>
      <c r="K40" s="71">
        <v>5.5</v>
      </c>
      <c r="L40" s="71">
        <v>6</v>
      </c>
      <c r="M40" s="71">
        <v>5.5</v>
      </c>
      <c r="N40" s="268">
        <f>(SUM(G40:M40)-LARGE(G40:M40,1)-LARGE(G40:M40,2)-SMALL(G40:M40,1)-SMALL(G40:M40,2))</f>
        <v>16.5</v>
      </c>
      <c r="O40" s="73" t="e">
        <f>(SUM(G40:M40)-LARGE(G40:M40,1)-LARGE(G40:M40,2)-SMALL(G40:M40,1)-SMALL(G40:M40,2))*F40</f>
        <v>#REF!</v>
      </c>
      <c r="P40" s="86" t="e">
        <f t="shared" si="8"/>
        <v>#REF!</v>
      </c>
      <c r="Q40" s="188"/>
      <c r="R40" s="231"/>
      <c r="S40" s="8"/>
      <c r="T40" s="40"/>
      <c r="U40" s="187" t="str">
        <f t="shared" si="9"/>
        <v>301С</v>
      </c>
      <c r="V40" s="188">
        <f t="shared" si="9"/>
        <v>5</v>
      </c>
      <c r="W40" s="41">
        <f>ROUND(G40,1)</f>
        <v>5.5</v>
      </c>
      <c r="X40" s="141">
        <f>IF((AND(W40&gt;=BE40,W40&lt;=BF40)),0,"-")</f>
        <v>0</v>
      </c>
      <c r="Y40" s="135" t="str">
        <f>IF(W40&gt;BF40,1,"-")</f>
        <v>-</v>
      </c>
      <c r="Z40" s="136" t="str">
        <f>IF(W40&lt;BE40,-1,"-")</f>
        <v>-</v>
      </c>
      <c r="AA40" s="41">
        <f>H40</f>
        <v>5</v>
      </c>
      <c r="AB40" s="141">
        <f>IF((AND(AA40&gt;=$BE40,AA40&lt;=$BF40)),0,"-")</f>
        <v>0</v>
      </c>
      <c r="AC40" s="135" t="str">
        <f>IF(AA40&gt;$BF40,1,"-")</f>
        <v>-</v>
      </c>
      <c r="AD40" s="136" t="str">
        <f>IF(AA40&lt;$BE40,-1,"-")</f>
        <v>-</v>
      </c>
      <c r="AE40" s="41">
        <f>I40</f>
        <v>5.5</v>
      </c>
      <c r="AF40" s="141">
        <f>IF((AND(AE40&gt;=$BE40,AE40&lt;=$BF40)),0,"-")</f>
        <v>0</v>
      </c>
      <c r="AG40" s="135" t="str">
        <f>IF(AE40&gt;$BF40,1,"-")</f>
        <v>-</v>
      </c>
      <c r="AH40" s="136" t="str">
        <f>IF(AE40&lt;$BE40,-1,"-")</f>
        <v>-</v>
      </c>
      <c r="AI40" s="41">
        <f>J40</f>
        <v>6</v>
      </c>
      <c r="AJ40" s="141">
        <f>IF((AND(AI40&gt;=$BE40,AI40&lt;=$BF40)),0,"-")</f>
        <v>0</v>
      </c>
      <c r="AK40" s="135" t="str">
        <f>IF(AI40&gt;$BF40,1,"-")</f>
        <v>-</v>
      </c>
      <c r="AL40" s="136" t="str">
        <f>IF(AI40&lt;$BE40,-1,"-")</f>
        <v>-</v>
      </c>
      <c r="AM40" s="41">
        <f>K40</f>
        <v>5.5</v>
      </c>
      <c r="AN40" s="141">
        <f>IF((AND(AM40&gt;=$BE40,AM40&lt;=$BF40)),0,"-")</f>
        <v>0</v>
      </c>
      <c r="AO40" s="135" t="str">
        <f>IF(AM40&gt;$BF40,1,"-")</f>
        <v>-</v>
      </c>
      <c r="AP40" s="136" t="str">
        <f>IF(AM40&lt;$BE40,-1,"-")</f>
        <v>-</v>
      </c>
      <c r="AQ40" s="41">
        <f>L40</f>
        <v>6</v>
      </c>
      <c r="AR40" s="141">
        <f>IF((AND(AQ40&gt;=$BE40,AQ40&lt;=$BF40)),0,"-")</f>
        <v>0</v>
      </c>
      <c r="AS40" s="135" t="str">
        <f>IF(AQ40&gt;$BF40,1,"-")</f>
        <v>-</v>
      </c>
      <c r="AT40" s="136" t="str">
        <f>IF(AQ40&lt;$BE40,-1,"-")</f>
        <v>-</v>
      </c>
      <c r="AU40" s="41">
        <f>M40</f>
        <v>5.5</v>
      </c>
      <c r="AV40" s="141">
        <f>IF((AND(AU40&gt;=$BE40,AU40&lt;=$BF40)),0,"-")</f>
        <v>0</v>
      </c>
      <c r="AW40" s="135" t="str">
        <f>IF(AU40&gt;$BF40,1,"-")</f>
        <v>-</v>
      </c>
      <c r="AX40" s="153" t="str">
        <f>IF(AU40&lt;$BE40,-1,"-")</f>
        <v>-</v>
      </c>
      <c r="AY40" s="189">
        <v>1</v>
      </c>
      <c r="AZ40" s="189">
        <v>1</v>
      </c>
      <c r="BA40" s="190">
        <f>N40</f>
        <v>16.5</v>
      </c>
      <c r="BB40" s="45">
        <f>N40/3</f>
        <v>5.5</v>
      </c>
      <c r="BC40" s="150">
        <f>ROUND(BB40,1)</f>
        <v>5.5</v>
      </c>
      <c r="BD40" s="148">
        <f>MATCH(BC40,$P$225:$P$325,0)</f>
        <v>56</v>
      </c>
      <c r="BE40" s="165">
        <f>INDEX($Q$225:$Q$325,BD40,1)</f>
        <v>5</v>
      </c>
      <c r="BF40" s="165">
        <f>INDEX($R$225:$R$325,BD40,1)</f>
        <v>6</v>
      </c>
      <c r="BG40" s="191" t="str">
        <f>IF((AND(AY40=$BE40,AZ40=$BF40)),0,"-")</f>
        <v>-</v>
      </c>
      <c r="BH40" s="191" t="str">
        <f>IF(AY40&gt;$BE40,-1,"-")</f>
        <v>-</v>
      </c>
      <c r="BI40" s="191">
        <f>IF(AZ40&lt;=$BF40,1,"-")</f>
        <v>1</v>
      </c>
      <c r="BJ40" s="126"/>
      <c r="BK40" s="126"/>
      <c r="BL40" s="126"/>
      <c r="BM40" s="1"/>
      <c r="BN40" s="1"/>
      <c r="BO40" s="1"/>
      <c r="BP40" s="1"/>
      <c r="BQ40" s="1"/>
    </row>
    <row r="41" spans="2:69" ht="13.5" customHeight="1" outlineLevel="1">
      <c r="B41" s="75"/>
      <c r="C41" s="76"/>
      <c r="D41" s="47" t="str">
        <f>'СТАРТ+'!L70</f>
        <v>612В</v>
      </c>
      <c r="E41" s="63">
        <f>'СТАРТ+'!M70</f>
        <v>5</v>
      </c>
      <c r="F41" s="70" t="e">
        <f>'СТАРТ+'!N70</f>
        <v>#REF!</v>
      </c>
      <c r="G41" s="71">
        <v>6.5</v>
      </c>
      <c r="H41" s="71">
        <v>6.5</v>
      </c>
      <c r="I41" s="71">
        <v>6.5</v>
      </c>
      <c r="J41" s="71">
        <v>7</v>
      </c>
      <c r="K41" s="71">
        <v>5</v>
      </c>
      <c r="L41" s="71">
        <v>6.5</v>
      </c>
      <c r="M41" s="71">
        <v>6.5</v>
      </c>
      <c r="N41" s="268">
        <f>(SUM(G41:M41)-LARGE(G41:M41,1)-LARGE(G41:M41,2)-SMALL(G41:M41,1)-SMALL(G41:M41,2))</f>
        <v>19.5</v>
      </c>
      <c r="O41" s="73" t="e">
        <f>(SUM(G41:M41)-LARGE(G41:M41,1)-LARGE(G41:M41,2)-SMALL(G41:M41,1)-SMALL(G41:M41,2))*F41</f>
        <v>#REF!</v>
      </c>
      <c r="P41" s="86" t="e">
        <f t="shared" si="8"/>
        <v>#REF!</v>
      </c>
      <c r="Q41" s="232"/>
      <c r="R41" s="231"/>
      <c r="S41" s="8"/>
      <c r="T41" s="40"/>
      <c r="U41" s="132" t="str">
        <f t="shared" si="9"/>
        <v>612В</v>
      </c>
      <c r="V41" s="131">
        <f t="shared" si="9"/>
        <v>5</v>
      </c>
      <c r="W41" s="41">
        <f>ROUND(G41,1)</f>
        <v>6.5</v>
      </c>
      <c r="X41" s="141">
        <f>IF((AND(W41&gt;=BE41,W41&lt;=BF41)),0,"-")</f>
        <v>0</v>
      </c>
      <c r="Y41" s="135" t="str">
        <f>IF(W41&gt;BF41,1,"-")</f>
        <v>-</v>
      </c>
      <c r="Z41" s="136" t="str">
        <f>IF(W41&lt;BE41,-1,"-")</f>
        <v>-</v>
      </c>
      <c r="AA41" s="41">
        <f>H41</f>
        <v>6.5</v>
      </c>
      <c r="AB41" s="141">
        <f>IF((AND(AA41&gt;=$BE41,AA41&lt;=$BF41)),0,"-")</f>
        <v>0</v>
      </c>
      <c r="AC41" s="135" t="str">
        <f>IF(AA41&gt;$BF41,1,"-")</f>
        <v>-</v>
      </c>
      <c r="AD41" s="136" t="str">
        <f>IF(AA41&lt;$BE41,-1,"-")</f>
        <v>-</v>
      </c>
      <c r="AE41" s="41">
        <f>I41</f>
        <v>6.5</v>
      </c>
      <c r="AF41" s="141">
        <f>IF((AND(AE41&gt;=$BE41,AE41&lt;=$BF41)),0,"-")</f>
        <v>0</v>
      </c>
      <c r="AG41" s="135" t="str">
        <f>IF(AE41&gt;$BF41,1,"-")</f>
        <v>-</v>
      </c>
      <c r="AH41" s="136" t="str">
        <f>IF(AE41&lt;$BE41,-1,"-")</f>
        <v>-</v>
      </c>
      <c r="AI41" s="41">
        <f>J41</f>
        <v>7</v>
      </c>
      <c r="AJ41" s="141">
        <f>IF((AND(AI41&gt;=$BE41,AI41&lt;=$BF41)),0,"-")</f>
        <v>0</v>
      </c>
      <c r="AK41" s="135" t="str">
        <f>IF(AI41&gt;$BF41,1,"-")</f>
        <v>-</v>
      </c>
      <c r="AL41" s="136" t="str">
        <f>IF(AI41&lt;$BE41,-1,"-")</f>
        <v>-</v>
      </c>
      <c r="AM41" s="41">
        <f>K41</f>
        <v>5</v>
      </c>
      <c r="AN41" s="141" t="str">
        <f>IF((AND(AM41&gt;=$BE41,AM41&lt;=$BF41)),0,"-")</f>
        <v>-</v>
      </c>
      <c r="AO41" s="135" t="str">
        <f>IF(AM41&gt;$BF41,1,"-")</f>
        <v>-</v>
      </c>
      <c r="AP41" s="136">
        <f>IF(AM41&lt;$BE41,-1,"-")</f>
        <v>-1</v>
      </c>
      <c r="AQ41" s="41">
        <f>L41</f>
        <v>6.5</v>
      </c>
      <c r="AR41" s="141">
        <f>IF((AND(AQ41&gt;=$BE41,AQ41&lt;=$BF41)),0,"-")</f>
        <v>0</v>
      </c>
      <c r="AS41" s="135" t="str">
        <f>IF(AQ41&gt;$BF41,1,"-")</f>
        <v>-</v>
      </c>
      <c r="AT41" s="136" t="str">
        <f>IF(AQ41&lt;$BE41,-1,"-")</f>
        <v>-</v>
      </c>
      <c r="AU41" s="41">
        <f>M41</f>
        <v>6.5</v>
      </c>
      <c r="AV41" s="141">
        <f>IF((AND(AU41&gt;=$BE41,AU41&lt;=$BF41)),0,"-")</f>
        <v>0</v>
      </c>
      <c r="AW41" s="135" t="str">
        <f>IF(AU41&gt;$BF41,1,"-")</f>
        <v>-</v>
      </c>
      <c r="AX41" s="153" t="str">
        <f>IF(AU41&lt;$BE41,-1,"-")</f>
        <v>-</v>
      </c>
      <c r="AY41" s="169">
        <v>1</v>
      </c>
      <c r="AZ41" s="169">
        <v>1</v>
      </c>
      <c r="BA41" s="155">
        <f>N41</f>
        <v>19.5</v>
      </c>
      <c r="BB41" s="45">
        <f>N41/3</f>
        <v>6.5</v>
      </c>
      <c r="BC41" s="150">
        <f>ROUND(BB41,1)</f>
        <v>6.5</v>
      </c>
      <c r="BD41" s="148">
        <f>MATCH(BC41,$P$225:$P$325,0)</f>
        <v>66</v>
      </c>
      <c r="BE41" s="165">
        <f>INDEX($Q$225:$Q$325,BD41,1)</f>
        <v>6</v>
      </c>
      <c r="BF41" s="165">
        <f>INDEX($R$225:$R$325,BD41,1)</f>
        <v>7</v>
      </c>
      <c r="BG41" s="170" t="str">
        <f>IF((AND(AY41=$BE41,AZ41=$BF41)),0,"-")</f>
        <v>-</v>
      </c>
      <c r="BH41" s="170" t="str">
        <f>IF(AY41&gt;$BE41,-1,"-")</f>
        <v>-</v>
      </c>
      <c r="BI41" s="170">
        <f>IF(AZ41&lt;=$BF41,1,"-")</f>
        <v>1</v>
      </c>
      <c r="BJ41" s="42"/>
      <c r="BK41" s="42"/>
      <c r="BL41" s="42"/>
      <c r="BM41" s="151"/>
      <c r="BN41" s="151"/>
      <c r="BO41" s="1"/>
      <c r="BP41" s="1"/>
      <c r="BQ41" s="1"/>
    </row>
    <row r="42" spans="2:69" ht="13.5" customHeight="1" outlineLevel="1">
      <c r="B42" s="75"/>
      <c r="C42" s="79"/>
      <c r="D42" s="80" t="s">
        <v>3</v>
      </c>
      <c r="E42" s="65"/>
      <c r="F42" s="81" t="e">
        <f>SUM(F38:F41)</f>
        <v>#REF!</v>
      </c>
      <c r="G42" s="82">
        <v>7.6</v>
      </c>
      <c r="H42" s="83" t="e">
        <f>SUM(G42-F42)</f>
        <v>#REF!</v>
      </c>
      <c r="I42" s="83"/>
      <c r="J42" s="83"/>
      <c r="K42" s="83"/>
      <c r="L42" s="83"/>
      <c r="M42" s="83"/>
      <c r="N42" s="269"/>
      <c r="O42" s="260" t="e">
        <f>SUM(O38:O41)</f>
        <v>#REF!</v>
      </c>
      <c r="P42" s="86" t="e">
        <f t="shared" si="8"/>
        <v>#REF!</v>
      </c>
      <c r="Q42" s="63"/>
      <c r="R42" s="231"/>
      <c r="S42" s="8"/>
      <c r="T42" s="40"/>
      <c r="X42" s="142">
        <f>COUNT(X38:X39)</f>
        <v>2</v>
      </c>
      <c r="Y42" s="143">
        <f>COUNT(Y38:Y39)</f>
        <v>0</v>
      </c>
      <c r="Z42" s="144">
        <f>COUNT(Z38:Z39)</f>
        <v>0</v>
      </c>
      <c r="AA42" s="107"/>
      <c r="AB42" s="142">
        <f>COUNT(AB38:AB39)</f>
        <v>2</v>
      </c>
      <c r="AC42" s="143">
        <f>COUNT(AC38:AC39)</f>
        <v>0</v>
      </c>
      <c r="AD42" s="144">
        <f>COUNT(AD38:AD39)</f>
        <v>0</v>
      </c>
      <c r="AE42" s="107"/>
      <c r="AF42" s="142">
        <f>COUNT(AF38:AF39)</f>
        <v>1</v>
      </c>
      <c r="AG42" s="143">
        <f>COUNT(AG38:AG39)</f>
        <v>0</v>
      </c>
      <c r="AH42" s="144">
        <f>COUNT(AH38:AH39)</f>
        <v>1</v>
      </c>
      <c r="AI42" s="107"/>
      <c r="AJ42" s="142">
        <f>COUNT(AJ38:AJ39)</f>
        <v>1</v>
      </c>
      <c r="AK42" s="143">
        <f>COUNT(AK38:AK39)</f>
        <v>1</v>
      </c>
      <c r="AL42" s="144">
        <f>COUNT(AL38:AL39)</f>
        <v>0</v>
      </c>
      <c r="AM42" s="107"/>
      <c r="AN42" s="142">
        <f>COUNT(AN38:AN39)</f>
        <v>1</v>
      </c>
      <c r="AO42" s="143">
        <f>COUNT(AO38:AO39)</f>
        <v>0</v>
      </c>
      <c r="AP42" s="144">
        <f>COUNT(AP38:AP39)</f>
        <v>1</v>
      </c>
      <c r="AQ42" s="107"/>
      <c r="AR42" s="142">
        <f>COUNT(AR38:AR39)</f>
        <v>2</v>
      </c>
      <c r="AS42" s="143">
        <f>COUNT(AS38:AS39)</f>
        <v>0</v>
      </c>
      <c r="AT42" s="144">
        <f>COUNT(AT38:AT39)</f>
        <v>0</v>
      </c>
      <c r="AU42" s="107"/>
      <c r="AV42" s="142">
        <f>COUNT(AV38:AV39)</f>
        <v>1</v>
      </c>
      <c r="AW42" s="143">
        <f>COUNT(AW38:AW39)</f>
        <v>1</v>
      </c>
      <c r="AX42" s="144">
        <f>COUNT(AX38:AX39)</f>
        <v>0</v>
      </c>
      <c r="AY42" s="47"/>
      <c r="AZ42" s="47"/>
      <c r="BG42" s="166">
        <f>COUNT(BG38:BG41)</f>
        <v>0</v>
      </c>
      <c r="BH42" s="167">
        <f>COUNT(BH38:BH41)</f>
        <v>0</v>
      </c>
      <c r="BI42" s="168">
        <f>COUNT(BI38:BI41)</f>
        <v>4</v>
      </c>
      <c r="BJ42" s="42"/>
      <c r="BK42" s="42"/>
      <c r="BL42" s="42"/>
      <c r="BM42" s="126"/>
      <c r="BN42" s="126"/>
      <c r="BO42" s="1"/>
      <c r="BP42" s="1"/>
      <c r="BQ42" s="1"/>
    </row>
    <row r="43" spans="16:69" ht="13.5" customHeight="1">
      <c r="P43" s="86" t="e">
        <f t="shared" si="8"/>
        <v>#REF!</v>
      </c>
      <c r="X43" s="134">
        <f>COUNT(X40:X41)</f>
        <v>2</v>
      </c>
      <c r="Y43" s="133">
        <f>COUNT(Y40:Y41)</f>
        <v>0</v>
      </c>
      <c r="Z43" s="137">
        <f>COUNT(Z40:Z41)</f>
        <v>0</v>
      </c>
      <c r="AB43" s="134">
        <f>COUNT(AB40:AB41)</f>
        <v>2</v>
      </c>
      <c r="AC43" s="133">
        <f>COUNT(AC40:AC41)</f>
        <v>0</v>
      </c>
      <c r="AD43" s="137">
        <f>COUNT(AD40:AD41)</f>
        <v>0</v>
      </c>
      <c r="AF43" s="134">
        <f>COUNT(AF40:AF41)</f>
        <v>2</v>
      </c>
      <c r="AG43" s="133">
        <f>COUNT(AG40:AG41)</f>
        <v>0</v>
      </c>
      <c r="AH43" s="137">
        <f>COUNT(AH40:AH41)</f>
        <v>0</v>
      </c>
      <c r="AJ43" s="134">
        <f>COUNT(AJ40:AJ41)</f>
        <v>2</v>
      </c>
      <c r="AK43" s="133">
        <f>COUNT(AK40:AK41)</f>
        <v>0</v>
      </c>
      <c r="AL43" s="137">
        <f>COUNT(AL40:AL41)</f>
        <v>0</v>
      </c>
      <c r="AN43" s="134">
        <f>COUNT(AN40:AN41)</f>
        <v>1</v>
      </c>
      <c r="AO43" s="133">
        <f>COUNT(AO40:AO41)</f>
        <v>0</v>
      </c>
      <c r="AP43" s="137">
        <f>COUNT(AP40:AP41)</f>
        <v>1</v>
      </c>
      <c r="AR43" s="134">
        <f>COUNT(AR40:AR41)</f>
        <v>2</v>
      </c>
      <c r="AS43" s="133">
        <f>COUNT(AS40:AS41)</f>
        <v>0</v>
      </c>
      <c r="AT43" s="137">
        <f>COUNT(AT40:AT41)</f>
        <v>0</v>
      </c>
      <c r="AV43" s="134">
        <f>COUNT(AV40:AV41)</f>
        <v>2</v>
      </c>
      <c r="AW43" s="133">
        <f>COUNT(AW40:AW41)</f>
        <v>0</v>
      </c>
      <c r="AX43" s="137">
        <f>COUNT(AX40:AX41)</f>
        <v>0</v>
      </c>
      <c r="BJ43" s="42"/>
      <c r="BK43" s="42"/>
      <c r="BL43" s="42"/>
      <c r="BM43" s="151"/>
      <c r="BN43" s="151"/>
      <c r="BO43" s="1"/>
      <c r="BP43" s="1"/>
      <c r="BQ43" s="1"/>
    </row>
    <row r="44" spans="1:69" s="9" customFormat="1" ht="13.5" customHeight="1">
      <c r="A44" s="29">
        <v>6</v>
      </c>
      <c r="B44" s="63">
        <f>'СТАРТ+'!B111</f>
        <v>16</v>
      </c>
      <c r="C44" s="184" t="str">
        <f>'СТАРТ+'!C111</f>
        <v>КОРОЛЕВА ВИТА</v>
      </c>
      <c r="D44" s="185"/>
      <c r="E44" s="185"/>
      <c r="F44" s="186"/>
      <c r="G44" s="64"/>
      <c r="H44" s="214" t="str">
        <f>'СТАРТ+'!H111</f>
        <v>1Р</v>
      </c>
      <c r="I44" s="184">
        <f>'СТАРТ+'!I111</f>
        <v>2001</v>
      </c>
      <c r="J44" s="219" t="str">
        <f>'СТАРТ+'!J111</f>
        <v>МОСКВА,МГФСО</v>
      </c>
      <c r="K44" s="66"/>
      <c r="L44" s="66"/>
      <c r="M44" s="66"/>
      <c r="N44" s="66"/>
      <c r="O44" s="47"/>
      <c r="P44" s="67" t="e">
        <f>SUM(O49)</f>
        <v>#REF!</v>
      </c>
      <c r="Q44" s="230" t="str">
        <f>'СТАРТ+'!O111</f>
        <v>ТИМОШИНИНВ В.А.,С.А.</v>
      </c>
      <c r="R44" s="230"/>
      <c r="T44" s="38"/>
      <c r="U44" s="132"/>
      <c r="V44" s="131"/>
      <c r="W44" s="197"/>
      <c r="X44" s="198" t="str">
        <f>C44</f>
        <v>КОРОЛЕВА ВИТА</v>
      </c>
      <c r="Y44" s="198"/>
      <c r="Z44" s="199"/>
      <c r="AA44" s="197"/>
      <c r="AB44" s="197"/>
      <c r="AC44" s="197"/>
      <c r="AD44" s="197"/>
      <c r="AE44" s="196">
        <f>I44</f>
        <v>2001</v>
      </c>
      <c r="AF44" s="197" t="str">
        <f>J44</f>
        <v>МОСКВА,МГФСО</v>
      </c>
      <c r="AG44" s="197"/>
      <c r="AH44" s="197"/>
      <c r="AI44" s="197"/>
      <c r="AJ44" s="197"/>
      <c r="AK44" s="19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28"/>
      <c r="BC44" s="129"/>
      <c r="BD44" s="130"/>
      <c r="BE44" s="29"/>
      <c r="BF44" s="29"/>
      <c r="BG44" s="160"/>
      <c r="BH44" s="160"/>
      <c r="BI44" s="161"/>
      <c r="BJ44" s="42"/>
      <c r="BK44" s="42"/>
      <c r="BL44" s="42"/>
      <c r="BM44" s="1"/>
      <c r="BN44" s="1"/>
      <c r="BO44" s="1"/>
      <c r="BP44" s="1"/>
      <c r="BQ44" s="1"/>
    </row>
    <row r="45" spans="1:69" s="9" customFormat="1" ht="13.5" customHeight="1" outlineLevel="1">
      <c r="A45" s="29"/>
      <c r="B45" s="63"/>
      <c r="C45" s="69"/>
      <c r="D45" s="47" t="str">
        <f>'СТАРТ+'!C112</f>
        <v>103В</v>
      </c>
      <c r="E45" s="63">
        <f>'СТАРТ+'!D112</f>
        <v>5</v>
      </c>
      <c r="F45" s="70" t="e">
        <f>'СТАРТ+'!E112</f>
        <v>#REF!</v>
      </c>
      <c r="G45" s="71">
        <v>4.5</v>
      </c>
      <c r="H45" s="71">
        <v>5</v>
      </c>
      <c r="I45" s="71">
        <v>4.5</v>
      </c>
      <c r="J45" s="71">
        <v>5</v>
      </c>
      <c r="K45" s="71">
        <v>5</v>
      </c>
      <c r="L45" s="71">
        <v>4.5</v>
      </c>
      <c r="M45" s="71">
        <v>4.5</v>
      </c>
      <c r="N45" s="268">
        <f>(SUM(G45:M45)-LARGE(G45:M45,1)-LARGE(G45:M45,2)-SMALL(G45:M45,1)-SMALL(G45:M45,2))</f>
        <v>14</v>
      </c>
      <c r="O45" s="73" t="e">
        <f>(SUM(G45:M45)-LARGE(G45:M45,1)-LARGE(G45:M45,2)-SMALL(G45:M45,1)-SMALL(G45:M45,2))*F45</f>
        <v>#REF!</v>
      </c>
      <c r="P45" s="86" t="e">
        <f aca="true" t="shared" si="10" ref="P45:P50">P44</f>
        <v>#REF!</v>
      </c>
      <c r="Q45" s="131"/>
      <c r="R45" s="230"/>
      <c r="S45" s="34"/>
      <c r="T45" s="39"/>
      <c r="U45" s="132" t="str">
        <f aca="true" t="shared" si="11" ref="U45:V48">D45</f>
        <v>103В</v>
      </c>
      <c r="V45" s="131">
        <f t="shared" si="11"/>
        <v>5</v>
      </c>
      <c r="W45" s="145">
        <f>ROUND(G45,1)</f>
        <v>4.5</v>
      </c>
      <c r="X45" s="138">
        <f>IF((AND(W45&gt;=$BE45,W45&lt;=$BF45)),0,"-")</f>
        <v>0</v>
      </c>
      <c r="Y45" s="139" t="str">
        <f>IF(W45&gt;$BF45,1,"-")</f>
        <v>-</v>
      </c>
      <c r="Z45" s="140" t="str">
        <f>IF(W45&lt;$BE45,-1,"-")</f>
        <v>-</v>
      </c>
      <c r="AA45" s="145">
        <f>H45</f>
        <v>5</v>
      </c>
      <c r="AB45" s="138">
        <f>IF((AND(AA45&gt;=$BE45,AA45&lt;=$BF45)),0,"-")</f>
        <v>0</v>
      </c>
      <c r="AC45" s="139" t="str">
        <f>IF(AA45&gt;$BF45,1,"-")</f>
        <v>-</v>
      </c>
      <c r="AD45" s="140" t="str">
        <f>IF(AA45&lt;$BE45,-1,"-")</f>
        <v>-</v>
      </c>
      <c r="AE45" s="145">
        <f>I45</f>
        <v>4.5</v>
      </c>
      <c r="AF45" s="138">
        <f>IF((AND(AE45&gt;=$BE45,AE45&lt;=$BF45)),0,"-")</f>
        <v>0</v>
      </c>
      <c r="AG45" s="139" t="str">
        <f>IF(AE45&gt;$BF45,1,"-")</f>
        <v>-</v>
      </c>
      <c r="AH45" s="140" t="str">
        <f>IF(AE45&lt;$BE45,-1,"-")</f>
        <v>-</v>
      </c>
      <c r="AI45" s="145">
        <f>J45</f>
        <v>5</v>
      </c>
      <c r="AJ45" s="138">
        <f>IF((AND(AI45&gt;=$BE45,AI45&lt;=$BF45)),0,"-")</f>
        <v>0</v>
      </c>
      <c r="AK45" s="139" t="str">
        <f>IF(AI45&gt;$BF45,1,"-")</f>
        <v>-</v>
      </c>
      <c r="AL45" s="140" t="str">
        <f>IF(AI45&lt;$BE45,-1,"-")</f>
        <v>-</v>
      </c>
      <c r="AM45" s="145">
        <f>K45</f>
        <v>5</v>
      </c>
      <c r="AN45" s="138">
        <f>IF((AND(AM45&gt;=$BE45,AM45&lt;=$BF45)),0,"-")</f>
        <v>0</v>
      </c>
      <c r="AO45" s="139" t="str">
        <f>IF(AM45&gt;$BF45,1,"-")</f>
        <v>-</v>
      </c>
      <c r="AP45" s="140" t="str">
        <f>IF(AM45&lt;$BE45,-1,"-")</f>
        <v>-</v>
      </c>
      <c r="AQ45" s="145">
        <f>L45</f>
        <v>4.5</v>
      </c>
      <c r="AR45" s="138">
        <f>IF((AND(AQ45&gt;=$BE45,AQ45&lt;=$BF45)),0,"-")</f>
        <v>0</v>
      </c>
      <c r="AS45" s="139" t="str">
        <f>IF(AQ45&gt;$BF45,1,"-")</f>
        <v>-</v>
      </c>
      <c r="AT45" s="140" t="str">
        <f>IF(AQ45&lt;$BE45,-1,"-")</f>
        <v>-</v>
      </c>
      <c r="AU45" s="145">
        <f>M45</f>
        <v>4.5</v>
      </c>
      <c r="AV45" s="138">
        <f>IF((AND(AU45&gt;=$BE45,AU45&lt;=$BF45)),0,"-")</f>
        <v>0</v>
      </c>
      <c r="AW45" s="139" t="str">
        <f>IF(AU45&gt;$BF45,1,"-")</f>
        <v>-</v>
      </c>
      <c r="AX45" s="152" t="str">
        <f>IF(AU45&lt;$BE45,-1,"-")</f>
        <v>-</v>
      </c>
      <c r="AY45" s="163">
        <v>1</v>
      </c>
      <c r="AZ45" s="163">
        <v>1</v>
      </c>
      <c r="BA45" s="154">
        <f>N45</f>
        <v>14</v>
      </c>
      <c r="BB45" s="146">
        <f>N45/3</f>
        <v>4.666666666666667</v>
      </c>
      <c r="BC45" s="149">
        <f>ROUND(BB45,1)</f>
        <v>4.7</v>
      </c>
      <c r="BD45" s="147">
        <f>MATCH(BC45,$P$225:$P$325,0)</f>
        <v>48</v>
      </c>
      <c r="BE45" s="165">
        <f>INDEX($Q$225:$Q$325,BD45,1)</f>
        <v>4.5</v>
      </c>
      <c r="BF45" s="165">
        <f>INDEX($R$225:$R$325,BD45,1)</f>
        <v>5</v>
      </c>
      <c r="BG45" s="162" t="str">
        <f>IF((AND(AY45=$BE45,AZ45=$BF45)),0,"-")</f>
        <v>-</v>
      </c>
      <c r="BH45" s="162" t="str">
        <f>IF(AY45&gt;$BE45,-1,"-")</f>
        <v>-</v>
      </c>
      <c r="BI45" s="162">
        <f>IF(AZ45&lt;=$BF45,1,"-")</f>
        <v>1</v>
      </c>
      <c r="BJ45" s="42"/>
      <c r="BK45" s="42"/>
      <c r="BL45" s="42"/>
      <c r="BM45" s="1"/>
      <c r="BN45" s="1"/>
      <c r="BO45" s="1"/>
      <c r="BP45" s="1"/>
      <c r="BQ45" s="1"/>
    </row>
    <row r="46" spans="1:69" s="9" customFormat="1" ht="13.5" customHeight="1" outlineLevel="1">
      <c r="A46" s="29"/>
      <c r="B46" s="63"/>
      <c r="C46" s="69"/>
      <c r="D46" s="47" t="str">
        <f>'СТАРТ+'!F112</f>
        <v>403В</v>
      </c>
      <c r="E46" s="63">
        <f>'СТАРТ+'!G112</f>
        <v>7</v>
      </c>
      <c r="F46" s="70" t="e">
        <f>'СТАРТ+'!H112</f>
        <v>#REF!</v>
      </c>
      <c r="G46" s="71">
        <v>6.5</v>
      </c>
      <c r="H46" s="71">
        <v>6.5</v>
      </c>
      <c r="I46" s="71">
        <v>6.5</v>
      </c>
      <c r="J46" s="71">
        <v>6.5</v>
      </c>
      <c r="K46" s="71">
        <v>6.5</v>
      </c>
      <c r="L46" s="71">
        <v>6</v>
      </c>
      <c r="M46" s="71">
        <v>6</v>
      </c>
      <c r="N46" s="268">
        <f>(SUM(G46:M46)-LARGE(G46:M46,1)-LARGE(G46:M46,2)-SMALL(G46:M46,1)-SMALL(G46:M46,2))</f>
        <v>19.5</v>
      </c>
      <c r="O46" s="73" t="e">
        <f>(SUM(G46:M46)-LARGE(G46:M46,1)-LARGE(G46:M46,2)-SMALL(G46:M46,1)-SMALL(G46:M46,2))*F46</f>
        <v>#REF!</v>
      </c>
      <c r="P46" s="86" t="e">
        <f t="shared" si="10"/>
        <v>#REF!</v>
      </c>
      <c r="Q46" s="188"/>
      <c r="R46" s="230"/>
      <c r="S46" s="34"/>
      <c r="T46" s="39"/>
      <c r="U46" s="132" t="str">
        <f t="shared" si="11"/>
        <v>403В</v>
      </c>
      <c r="V46" s="131">
        <f t="shared" si="11"/>
        <v>7</v>
      </c>
      <c r="W46" s="41">
        <f>ROUND(G46,1)</f>
        <v>6.5</v>
      </c>
      <c r="X46" s="141">
        <f>IF((AND(W46&gt;=BE46,W46&lt;=BF46)),0,"-")</f>
        <v>0</v>
      </c>
      <c r="Y46" s="135" t="str">
        <f>IF(W46&gt;BF46,1,"-")</f>
        <v>-</v>
      </c>
      <c r="Z46" s="136" t="str">
        <f>IF(W46&lt;BE46,-1,"-")</f>
        <v>-</v>
      </c>
      <c r="AA46" s="41">
        <f>H46</f>
        <v>6.5</v>
      </c>
      <c r="AB46" s="141">
        <f>IF((AND(AA46&gt;=$BE46,AA46&lt;=$BF46)),0,"-")</f>
        <v>0</v>
      </c>
      <c r="AC46" s="135" t="str">
        <f>IF(AA46&gt;$BF46,1,"-")</f>
        <v>-</v>
      </c>
      <c r="AD46" s="136" t="str">
        <f>IF(AA46&lt;$BE46,-1,"-")</f>
        <v>-</v>
      </c>
      <c r="AE46" s="41">
        <f>I46</f>
        <v>6.5</v>
      </c>
      <c r="AF46" s="141">
        <f>IF((AND(AE46&gt;=$BE46,AE46&lt;=$BF46)),0,"-")</f>
        <v>0</v>
      </c>
      <c r="AG46" s="135" t="str">
        <f>IF(AE46&gt;$BF46,1,"-")</f>
        <v>-</v>
      </c>
      <c r="AH46" s="136" t="str">
        <f>IF(AE46&lt;$BE46,-1,"-")</f>
        <v>-</v>
      </c>
      <c r="AI46" s="41">
        <f>J46</f>
        <v>6.5</v>
      </c>
      <c r="AJ46" s="141">
        <f>IF((AND(AI46&gt;=$BE46,AI46&lt;=$BF46)),0,"-")</f>
        <v>0</v>
      </c>
      <c r="AK46" s="135" t="str">
        <f>IF(AI46&gt;$BF46,1,"-")</f>
        <v>-</v>
      </c>
      <c r="AL46" s="136" t="str">
        <f>IF(AI46&lt;$BE46,-1,"-")</f>
        <v>-</v>
      </c>
      <c r="AM46" s="41">
        <f>K46</f>
        <v>6.5</v>
      </c>
      <c r="AN46" s="141">
        <f>IF((AND(AM46&gt;=$BE46,AM46&lt;=$BF46)),0,"-")</f>
        <v>0</v>
      </c>
      <c r="AO46" s="135" t="str">
        <f>IF(AM46&gt;$BF46,1,"-")</f>
        <v>-</v>
      </c>
      <c r="AP46" s="136" t="str">
        <f>IF(AM46&lt;$BE46,-1,"-")</f>
        <v>-</v>
      </c>
      <c r="AQ46" s="41">
        <f>L46</f>
        <v>6</v>
      </c>
      <c r="AR46" s="141">
        <f>IF((AND(AQ46&gt;=$BE46,AQ46&lt;=$BF46)),0,"-")</f>
        <v>0</v>
      </c>
      <c r="AS46" s="135" t="str">
        <f>IF(AQ46&gt;$BF46,1,"-")</f>
        <v>-</v>
      </c>
      <c r="AT46" s="136" t="str">
        <f>IF(AQ46&lt;$BE46,-1,"-")</f>
        <v>-</v>
      </c>
      <c r="AU46" s="41">
        <f>M46</f>
        <v>6</v>
      </c>
      <c r="AV46" s="141">
        <f>IF((AND(AU46&gt;=$BE46,AU46&lt;=$BF46)),0,"-")</f>
        <v>0</v>
      </c>
      <c r="AW46" s="135" t="str">
        <f>IF(AU46&gt;$BF46,1,"-")</f>
        <v>-</v>
      </c>
      <c r="AX46" s="153" t="str">
        <f>IF(AU46&lt;$BE46,-1,"-")</f>
        <v>-</v>
      </c>
      <c r="AY46" s="163">
        <v>1</v>
      </c>
      <c r="AZ46" s="163">
        <v>1</v>
      </c>
      <c r="BA46" s="155">
        <f>N46</f>
        <v>19.5</v>
      </c>
      <c r="BB46" s="45">
        <f>N46/3</f>
        <v>6.5</v>
      </c>
      <c r="BC46" s="150">
        <f>ROUND(BB46,1)</f>
        <v>6.5</v>
      </c>
      <c r="BD46" s="148">
        <f>MATCH(BC46,$P$225:$P$325,0)</f>
        <v>66</v>
      </c>
      <c r="BE46" s="165">
        <f>INDEX($Q$225:$Q$325,BD46,1)</f>
        <v>6</v>
      </c>
      <c r="BF46" s="165">
        <f>INDEX($R$225:$R$325,BD46,1)</f>
        <v>7</v>
      </c>
      <c r="BG46" s="162" t="str">
        <f>IF((AND(AY46=$BE46,AZ46=$BF46)),0,"-")</f>
        <v>-</v>
      </c>
      <c r="BH46" s="162" t="str">
        <f>IF(AY46&gt;$BE46,-1,"-")</f>
        <v>-</v>
      </c>
      <c r="BI46" s="162">
        <f>IF(AZ46&lt;=$BF46,1,"-")</f>
        <v>1</v>
      </c>
      <c r="BJ46" s="42"/>
      <c r="BK46" s="42"/>
      <c r="BL46" s="42"/>
      <c r="BM46" s="35"/>
      <c r="BN46" s="1"/>
      <c r="BO46" s="1"/>
      <c r="BP46" s="1"/>
      <c r="BQ46" s="1"/>
    </row>
    <row r="47" spans="2:69" ht="13.5" customHeight="1" outlineLevel="1">
      <c r="B47" s="75"/>
      <c r="C47" s="76"/>
      <c r="D47" s="47" t="str">
        <f>'СТАРТ+'!I112</f>
        <v>201В</v>
      </c>
      <c r="E47" s="63">
        <f>'СТАРТ+'!J112</f>
        <v>5</v>
      </c>
      <c r="F47" s="70" t="e">
        <f>'СТАРТ+'!K112</f>
        <v>#REF!</v>
      </c>
      <c r="G47" s="71">
        <v>4.5</v>
      </c>
      <c r="H47" s="71">
        <v>5.5</v>
      </c>
      <c r="I47" s="71">
        <v>5</v>
      </c>
      <c r="J47" s="71">
        <v>5</v>
      </c>
      <c r="K47" s="71">
        <v>4.5</v>
      </c>
      <c r="L47" s="71">
        <v>5</v>
      </c>
      <c r="M47" s="71">
        <v>5</v>
      </c>
      <c r="N47" s="268">
        <f>(SUM(G47:M47)-LARGE(G47:M47,1)-LARGE(G47:M47,2)-SMALL(G47:M47,1)-SMALL(G47:M47,2))</f>
        <v>15</v>
      </c>
      <c r="O47" s="73" t="e">
        <f>(SUM(G47:M47)-LARGE(G47:M47,1)-LARGE(G47:M47,2)-SMALL(G47:M47,1)-SMALL(G47:M47,2))*F47</f>
        <v>#REF!</v>
      </c>
      <c r="P47" s="86" t="e">
        <f t="shared" si="10"/>
        <v>#REF!</v>
      </c>
      <c r="Q47" s="188"/>
      <c r="R47" s="231"/>
      <c r="S47" s="8"/>
      <c r="T47" s="40"/>
      <c r="U47" s="187" t="str">
        <f t="shared" si="11"/>
        <v>201В</v>
      </c>
      <c r="V47" s="188">
        <f t="shared" si="11"/>
        <v>5</v>
      </c>
      <c r="W47" s="41">
        <f>ROUND(G47,1)</f>
        <v>4.5</v>
      </c>
      <c r="X47" s="141">
        <f>IF((AND(W47&gt;=BE47,W47&lt;=BF47)),0,"-")</f>
        <v>0</v>
      </c>
      <c r="Y47" s="135" t="str">
        <f>IF(W47&gt;BF47,1,"-")</f>
        <v>-</v>
      </c>
      <c r="Z47" s="136" t="str">
        <f>IF(W47&lt;BE47,-1,"-")</f>
        <v>-</v>
      </c>
      <c r="AA47" s="41">
        <f>H47</f>
        <v>5.5</v>
      </c>
      <c r="AB47" s="141">
        <f>IF((AND(AA47&gt;=$BE47,AA47&lt;=$BF47)),0,"-")</f>
        <v>0</v>
      </c>
      <c r="AC47" s="135" t="str">
        <f>IF(AA47&gt;$BF47,1,"-")</f>
        <v>-</v>
      </c>
      <c r="AD47" s="136" t="str">
        <f>IF(AA47&lt;$BE47,-1,"-")</f>
        <v>-</v>
      </c>
      <c r="AE47" s="41">
        <f>I47</f>
        <v>5</v>
      </c>
      <c r="AF47" s="141">
        <f>IF((AND(AE47&gt;=$BE47,AE47&lt;=$BF47)),0,"-")</f>
        <v>0</v>
      </c>
      <c r="AG47" s="135" t="str">
        <f>IF(AE47&gt;$BF47,1,"-")</f>
        <v>-</v>
      </c>
      <c r="AH47" s="136" t="str">
        <f>IF(AE47&lt;$BE47,-1,"-")</f>
        <v>-</v>
      </c>
      <c r="AI47" s="41">
        <f>J47</f>
        <v>5</v>
      </c>
      <c r="AJ47" s="141">
        <f>IF((AND(AI47&gt;=$BE47,AI47&lt;=$BF47)),0,"-")</f>
        <v>0</v>
      </c>
      <c r="AK47" s="135" t="str">
        <f>IF(AI47&gt;$BF47,1,"-")</f>
        <v>-</v>
      </c>
      <c r="AL47" s="136" t="str">
        <f>IF(AI47&lt;$BE47,-1,"-")</f>
        <v>-</v>
      </c>
      <c r="AM47" s="41">
        <f>K47</f>
        <v>4.5</v>
      </c>
      <c r="AN47" s="141">
        <f>IF((AND(AM47&gt;=$BE47,AM47&lt;=$BF47)),0,"-")</f>
        <v>0</v>
      </c>
      <c r="AO47" s="135" t="str">
        <f>IF(AM47&gt;$BF47,1,"-")</f>
        <v>-</v>
      </c>
      <c r="AP47" s="136" t="str">
        <f>IF(AM47&lt;$BE47,-1,"-")</f>
        <v>-</v>
      </c>
      <c r="AQ47" s="41">
        <f>L47</f>
        <v>5</v>
      </c>
      <c r="AR47" s="141">
        <f>IF((AND(AQ47&gt;=$BE47,AQ47&lt;=$BF47)),0,"-")</f>
        <v>0</v>
      </c>
      <c r="AS47" s="135" t="str">
        <f>IF(AQ47&gt;$BF47,1,"-")</f>
        <v>-</v>
      </c>
      <c r="AT47" s="136" t="str">
        <f>IF(AQ47&lt;$BE47,-1,"-")</f>
        <v>-</v>
      </c>
      <c r="AU47" s="41">
        <f>M47</f>
        <v>5</v>
      </c>
      <c r="AV47" s="141">
        <f>IF((AND(AU47&gt;=$BE47,AU47&lt;=$BF47)),0,"-")</f>
        <v>0</v>
      </c>
      <c r="AW47" s="135" t="str">
        <f>IF(AU47&gt;$BF47,1,"-")</f>
        <v>-</v>
      </c>
      <c r="AX47" s="153" t="str">
        <f>IF(AU47&lt;$BE47,-1,"-")</f>
        <v>-</v>
      </c>
      <c r="AY47" s="189">
        <v>1</v>
      </c>
      <c r="AZ47" s="189">
        <v>1</v>
      </c>
      <c r="BA47" s="190">
        <f>N47</f>
        <v>15</v>
      </c>
      <c r="BB47" s="45">
        <f>N47/3</f>
        <v>5</v>
      </c>
      <c r="BC47" s="150">
        <f>ROUND(BB47,1)</f>
        <v>5</v>
      </c>
      <c r="BD47" s="148">
        <f>MATCH(BC47,$P$225:$P$325,0)</f>
        <v>51</v>
      </c>
      <c r="BE47" s="165">
        <f>INDEX($Q$225:$Q$325,BD47,1)</f>
        <v>4.5</v>
      </c>
      <c r="BF47" s="165">
        <f>INDEX($R$225:$R$325,BD47,1)</f>
        <v>5.5</v>
      </c>
      <c r="BG47" s="191" t="str">
        <f>IF((AND(AY47=$BE47,AZ47=$BF47)),0,"-")</f>
        <v>-</v>
      </c>
      <c r="BH47" s="191" t="str">
        <f>IF(AY47&gt;$BE47,-1,"-")</f>
        <v>-</v>
      </c>
      <c r="BI47" s="191">
        <f>IF(AZ47&lt;=$BF47,1,"-")</f>
        <v>1</v>
      </c>
      <c r="BJ47" s="126"/>
      <c r="BK47" s="126"/>
      <c r="BL47" s="126"/>
      <c r="BM47" s="1"/>
      <c r="BN47" s="1"/>
      <c r="BO47" s="1"/>
      <c r="BP47" s="1"/>
      <c r="BQ47" s="1"/>
    </row>
    <row r="48" spans="2:69" ht="13.5" customHeight="1" outlineLevel="1">
      <c r="B48" s="75"/>
      <c r="C48" s="76"/>
      <c r="D48" s="47" t="str">
        <f>'СТАРТ+'!L112</f>
        <v>5132Д</v>
      </c>
      <c r="E48" s="63">
        <f>'СТАРТ+'!M112</f>
        <v>5</v>
      </c>
      <c r="F48" s="70" t="e">
        <f>'СТАРТ+'!N112</f>
        <v>#REF!</v>
      </c>
      <c r="G48" s="71">
        <v>5.5</v>
      </c>
      <c r="H48" s="71">
        <v>6</v>
      </c>
      <c r="I48" s="71">
        <v>5.5</v>
      </c>
      <c r="J48" s="71">
        <v>5.5</v>
      </c>
      <c r="K48" s="71">
        <v>5.5</v>
      </c>
      <c r="L48" s="71">
        <v>5.5</v>
      </c>
      <c r="M48" s="71">
        <v>5.5</v>
      </c>
      <c r="N48" s="268">
        <f>(SUM(G48:M48)-LARGE(G48:M48,1)-LARGE(G48:M48,2)-SMALL(G48:M48,1)-SMALL(G48:M48,2))</f>
        <v>16.5</v>
      </c>
      <c r="O48" s="73" t="e">
        <f>(SUM(G48:M48)-LARGE(G48:M48,1)-LARGE(G48:M48,2)-SMALL(G48:M48,1)-SMALL(G48:M48,2))*F48</f>
        <v>#REF!</v>
      </c>
      <c r="P48" s="86" t="e">
        <f t="shared" si="10"/>
        <v>#REF!</v>
      </c>
      <c r="Q48" s="232"/>
      <c r="R48" s="231"/>
      <c r="S48" s="8"/>
      <c r="T48" s="40"/>
      <c r="U48" s="132" t="str">
        <f t="shared" si="11"/>
        <v>5132Д</v>
      </c>
      <c r="V48" s="131">
        <f t="shared" si="11"/>
        <v>5</v>
      </c>
      <c r="W48" s="41">
        <f>ROUND(G48,1)</f>
        <v>5.5</v>
      </c>
      <c r="X48" s="141">
        <f>IF((AND(W48&gt;=BE48,W48&lt;=BF48)),0,"-")</f>
        <v>0</v>
      </c>
      <c r="Y48" s="135" t="str">
        <f>IF(W48&gt;BF48,1,"-")</f>
        <v>-</v>
      </c>
      <c r="Z48" s="136" t="str">
        <f>IF(W48&lt;BE48,-1,"-")</f>
        <v>-</v>
      </c>
      <c r="AA48" s="41">
        <f>H48</f>
        <v>6</v>
      </c>
      <c r="AB48" s="141">
        <f>IF((AND(AA48&gt;=$BE48,AA48&lt;=$BF48)),0,"-")</f>
        <v>0</v>
      </c>
      <c r="AC48" s="135" t="str">
        <f>IF(AA48&gt;$BF48,1,"-")</f>
        <v>-</v>
      </c>
      <c r="AD48" s="136" t="str">
        <f>IF(AA48&lt;$BE48,-1,"-")</f>
        <v>-</v>
      </c>
      <c r="AE48" s="41">
        <f>I48</f>
        <v>5.5</v>
      </c>
      <c r="AF48" s="141">
        <f>IF((AND(AE48&gt;=$BE48,AE48&lt;=$BF48)),0,"-")</f>
        <v>0</v>
      </c>
      <c r="AG48" s="135" t="str">
        <f>IF(AE48&gt;$BF48,1,"-")</f>
        <v>-</v>
      </c>
      <c r="AH48" s="136" t="str">
        <f>IF(AE48&lt;$BE48,-1,"-")</f>
        <v>-</v>
      </c>
      <c r="AI48" s="41">
        <f>J48</f>
        <v>5.5</v>
      </c>
      <c r="AJ48" s="141">
        <f>IF((AND(AI48&gt;=$BE48,AI48&lt;=$BF48)),0,"-")</f>
        <v>0</v>
      </c>
      <c r="AK48" s="135" t="str">
        <f>IF(AI48&gt;$BF48,1,"-")</f>
        <v>-</v>
      </c>
      <c r="AL48" s="136" t="str">
        <f>IF(AI48&lt;$BE48,-1,"-")</f>
        <v>-</v>
      </c>
      <c r="AM48" s="41">
        <f>K48</f>
        <v>5.5</v>
      </c>
      <c r="AN48" s="141">
        <f>IF((AND(AM48&gt;=$BE48,AM48&lt;=$BF48)),0,"-")</f>
        <v>0</v>
      </c>
      <c r="AO48" s="135" t="str">
        <f>IF(AM48&gt;$BF48,1,"-")</f>
        <v>-</v>
      </c>
      <c r="AP48" s="136" t="str">
        <f>IF(AM48&lt;$BE48,-1,"-")</f>
        <v>-</v>
      </c>
      <c r="AQ48" s="41">
        <f>L48</f>
        <v>5.5</v>
      </c>
      <c r="AR48" s="141">
        <f>IF((AND(AQ48&gt;=$BE48,AQ48&lt;=$BF48)),0,"-")</f>
        <v>0</v>
      </c>
      <c r="AS48" s="135" t="str">
        <f>IF(AQ48&gt;$BF48,1,"-")</f>
        <v>-</v>
      </c>
      <c r="AT48" s="136" t="str">
        <f>IF(AQ48&lt;$BE48,-1,"-")</f>
        <v>-</v>
      </c>
      <c r="AU48" s="41">
        <f>M48</f>
        <v>5.5</v>
      </c>
      <c r="AV48" s="141">
        <f>IF((AND(AU48&gt;=$BE48,AU48&lt;=$BF48)),0,"-")</f>
        <v>0</v>
      </c>
      <c r="AW48" s="135" t="str">
        <f>IF(AU48&gt;$BF48,1,"-")</f>
        <v>-</v>
      </c>
      <c r="AX48" s="153" t="str">
        <f>IF(AU48&lt;$BE48,-1,"-")</f>
        <v>-</v>
      </c>
      <c r="AY48" s="169">
        <v>1</v>
      </c>
      <c r="AZ48" s="169">
        <v>1</v>
      </c>
      <c r="BA48" s="155">
        <f>N48</f>
        <v>16.5</v>
      </c>
      <c r="BB48" s="45">
        <f>N48/3</f>
        <v>5.5</v>
      </c>
      <c r="BC48" s="150">
        <f>ROUND(BB48,1)</f>
        <v>5.5</v>
      </c>
      <c r="BD48" s="148">
        <f>MATCH(BC48,$P$225:$P$325,0)</f>
        <v>56</v>
      </c>
      <c r="BE48" s="165">
        <f>INDEX($Q$225:$Q$325,BD48,1)</f>
        <v>5</v>
      </c>
      <c r="BF48" s="165">
        <f>INDEX($R$225:$R$325,BD48,1)</f>
        <v>6</v>
      </c>
      <c r="BG48" s="170" t="str">
        <f>IF((AND(AY48=$BE48,AZ48=$BF48)),0,"-")</f>
        <v>-</v>
      </c>
      <c r="BH48" s="170" t="str">
        <f>IF(AY48&gt;$BE48,-1,"-")</f>
        <v>-</v>
      </c>
      <c r="BI48" s="170">
        <f>IF(AZ48&lt;=$BF48,1,"-")</f>
        <v>1</v>
      </c>
      <c r="BJ48" s="42"/>
      <c r="BK48" s="42"/>
      <c r="BL48" s="42"/>
      <c r="BM48" s="151"/>
      <c r="BN48" s="151"/>
      <c r="BO48" s="1"/>
      <c r="BP48" s="1"/>
      <c r="BQ48" s="1"/>
    </row>
    <row r="49" spans="2:69" ht="13.5" customHeight="1" outlineLevel="1">
      <c r="B49" s="75"/>
      <c r="C49" s="79"/>
      <c r="D49" s="80" t="s">
        <v>3</v>
      </c>
      <c r="E49" s="65"/>
      <c r="F49" s="81" t="e">
        <f>SUM(F45:F48)</f>
        <v>#REF!</v>
      </c>
      <c r="G49" s="82">
        <v>7.6</v>
      </c>
      <c r="H49" s="83" t="e">
        <f>SUM(G49-F49)</f>
        <v>#REF!</v>
      </c>
      <c r="I49" s="83"/>
      <c r="J49" s="83"/>
      <c r="K49" s="83"/>
      <c r="L49" s="83"/>
      <c r="M49" s="83"/>
      <c r="N49" s="269"/>
      <c r="O49" s="260" t="e">
        <f>SUM(O45:O48)</f>
        <v>#REF!</v>
      </c>
      <c r="P49" s="86" t="e">
        <f t="shared" si="10"/>
        <v>#REF!</v>
      </c>
      <c r="Q49" s="63"/>
      <c r="R49" s="231"/>
      <c r="S49" s="8"/>
      <c r="T49" s="40"/>
      <c r="X49" s="142">
        <f>COUNT(X45:X46)</f>
        <v>2</v>
      </c>
      <c r="Y49" s="143">
        <f>COUNT(Y45:Y46)</f>
        <v>0</v>
      </c>
      <c r="Z49" s="144">
        <f>COUNT(Z45:Z46)</f>
        <v>0</v>
      </c>
      <c r="AA49" s="107"/>
      <c r="AB49" s="142">
        <f>COUNT(AB45:AB46)</f>
        <v>2</v>
      </c>
      <c r="AC49" s="143">
        <f>COUNT(AC45:AC46)</f>
        <v>0</v>
      </c>
      <c r="AD49" s="144">
        <f>COUNT(AD45:AD46)</f>
        <v>0</v>
      </c>
      <c r="AE49" s="107"/>
      <c r="AF49" s="142">
        <f>COUNT(AF45:AF46)</f>
        <v>2</v>
      </c>
      <c r="AG49" s="143">
        <f>COUNT(AG45:AG46)</f>
        <v>0</v>
      </c>
      <c r="AH49" s="144">
        <f>COUNT(AH45:AH46)</f>
        <v>0</v>
      </c>
      <c r="AI49" s="107"/>
      <c r="AJ49" s="142">
        <f>COUNT(AJ45:AJ46)</f>
        <v>2</v>
      </c>
      <c r="AK49" s="143">
        <f>COUNT(AK45:AK46)</f>
        <v>0</v>
      </c>
      <c r="AL49" s="144">
        <f>COUNT(AL45:AL46)</f>
        <v>0</v>
      </c>
      <c r="AM49" s="107"/>
      <c r="AN49" s="142">
        <f>COUNT(AN45:AN46)</f>
        <v>2</v>
      </c>
      <c r="AO49" s="143">
        <f>COUNT(AO45:AO46)</f>
        <v>0</v>
      </c>
      <c r="AP49" s="144">
        <f>COUNT(AP45:AP46)</f>
        <v>0</v>
      </c>
      <c r="AQ49" s="107"/>
      <c r="AR49" s="142">
        <f>COUNT(AR45:AR46)</f>
        <v>2</v>
      </c>
      <c r="AS49" s="143">
        <f>COUNT(AS45:AS46)</f>
        <v>0</v>
      </c>
      <c r="AT49" s="144">
        <f>COUNT(AT45:AT46)</f>
        <v>0</v>
      </c>
      <c r="AU49" s="107"/>
      <c r="AV49" s="142">
        <f>COUNT(AV45:AV46)</f>
        <v>2</v>
      </c>
      <c r="AW49" s="143">
        <f>COUNT(AW45:AW46)</f>
        <v>0</v>
      </c>
      <c r="AX49" s="144">
        <f>COUNT(AX45:AX46)</f>
        <v>0</v>
      </c>
      <c r="AY49" s="47"/>
      <c r="AZ49" s="47"/>
      <c r="BG49" s="166">
        <f>COUNT(BG45:BG48)</f>
        <v>0</v>
      </c>
      <c r="BH49" s="167">
        <f>COUNT(BH45:BH48)</f>
        <v>0</v>
      </c>
      <c r="BI49" s="168">
        <f>COUNT(BI45:BI48)</f>
        <v>4</v>
      </c>
      <c r="BJ49" s="42"/>
      <c r="BK49" s="42"/>
      <c r="BL49" s="42"/>
      <c r="BM49" s="126"/>
      <c r="BN49" s="126"/>
      <c r="BO49" s="1"/>
      <c r="BP49" s="1"/>
      <c r="BQ49" s="1"/>
    </row>
    <row r="50" spans="16:69" ht="13.5" customHeight="1">
      <c r="P50" s="86" t="e">
        <f t="shared" si="10"/>
        <v>#REF!</v>
      </c>
      <c r="X50" s="134">
        <f>COUNT(X47:X48)</f>
        <v>2</v>
      </c>
      <c r="Y50" s="133">
        <f>COUNT(Y47:Y48)</f>
        <v>0</v>
      </c>
      <c r="Z50" s="137">
        <f>COUNT(Z47:Z48)</f>
        <v>0</v>
      </c>
      <c r="AB50" s="134">
        <f>COUNT(AB47:AB48)</f>
        <v>2</v>
      </c>
      <c r="AC50" s="133">
        <f>COUNT(AC47:AC48)</f>
        <v>0</v>
      </c>
      <c r="AD50" s="137">
        <f>COUNT(AD47:AD48)</f>
        <v>0</v>
      </c>
      <c r="AF50" s="134">
        <f>COUNT(AF47:AF48)</f>
        <v>2</v>
      </c>
      <c r="AG50" s="133">
        <f>COUNT(AG47:AG48)</f>
        <v>0</v>
      </c>
      <c r="AH50" s="137">
        <f>COUNT(AH47:AH48)</f>
        <v>0</v>
      </c>
      <c r="AJ50" s="134">
        <f>COUNT(AJ47:AJ48)</f>
        <v>2</v>
      </c>
      <c r="AK50" s="133">
        <f>COUNT(AK47:AK48)</f>
        <v>0</v>
      </c>
      <c r="AL50" s="137">
        <f>COUNT(AL47:AL48)</f>
        <v>0</v>
      </c>
      <c r="AN50" s="134">
        <f>COUNT(AN47:AN48)</f>
        <v>2</v>
      </c>
      <c r="AO50" s="133">
        <f>COUNT(AO47:AO48)</f>
        <v>0</v>
      </c>
      <c r="AP50" s="137">
        <f>COUNT(AP47:AP48)</f>
        <v>0</v>
      </c>
      <c r="AR50" s="134">
        <f>COUNT(AR47:AR48)</f>
        <v>2</v>
      </c>
      <c r="AS50" s="133">
        <f>COUNT(AS47:AS48)</f>
        <v>0</v>
      </c>
      <c r="AT50" s="137">
        <f>COUNT(AT47:AT48)</f>
        <v>0</v>
      </c>
      <c r="AV50" s="134">
        <f>COUNT(AV47:AV48)</f>
        <v>2</v>
      </c>
      <c r="AW50" s="133">
        <f>COUNT(AW47:AW48)</f>
        <v>0</v>
      </c>
      <c r="AX50" s="137">
        <f>COUNT(AX47:AX48)</f>
        <v>0</v>
      </c>
      <c r="BJ50" s="42"/>
      <c r="BK50" s="42"/>
      <c r="BL50" s="42"/>
      <c r="BM50" s="151"/>
      <c r="BN50" s="151"/>
      <c r="BO50" s="1"/>
      <c r="BP50" s="1"/>
      <c r="BQ50" s="1"/>
    </row>
    <row r="51" spans="1:69" s="9" customFormat="1" ht="13.5" customHeight="1">
      <c r="A51" s="29">
        <v>7</v>
      </c>
      <c r="B51" s="63">
        <f>'СТАРТ+'!B27</f>
        <v>4</v>
      </c>
      <c r="C51" s="184" t="str">
        <f>'СТАРТ+'!C27</f>
        <v>АСТАШКИНА АРИНА</v>
      </c>
      <c r="D51" s="185"/>
      <c r="E51" s="185"/>
      <c r="F51" s="186"/>
      <c r="G51" s="64"/>
      <c r="H51" s="214" t="str">
        <f>'СТАРТ+'!H27</f>
        <v>2Р</v>
      </c>
      <c r="I51" s="184">
        <f>'СТАРТ+'!I27</f>
        <v>2002</v>
      </c>
      <c r="J51" s="219" t="str">
        <f>'СТАРТ+'!J27</f>
        <v>ПЕНЗА,ПОСДЮСШОР</v>
      </c>
      <c r="K51" s="66"/>
      <c r="L51" s="66"/>
      <c r="M51" s="66"/>
      <c r="N51" s="66"/>
      <c r="O51" s="47"/>
      <c r="P51" s="67" t="e">
        <f>SUM(O56)</f>
        <v>#REF!</v>
      </c>
      <c r="Q51" s="230" t="str">
        <f>'СТАРТ+'!O27</f>
        <v>БОРИСОВ А.В.</v>
      </c>
      <c r="R51" s="230"/>
      <c r="T51" s="38"/>
      <c r="U51" s="132"/>
      <c r="V51" s="131"/>
      <c r="W51" s="197"/>
      <c r="X51" s="198" t="str">
        <f>C51</f>
        <v>АСТАШКИНА АРИНА</v>
      </c>
      <c r="Y51" s="198"/>
      <c r="Z51" s="199"/>
      <c r="AA51" s="197"/>
      <c r="AB51" s="197"/>
      <c r="AC51" s="197"/>
      <c r="AD51" s="197"/>
      <c r="AE51" s="196">
        <f>I51</f>
        <v>2002</v>
      </c>
      <c r="AF51" s="197" t="str">
        <f>J51</f>
        <v>ПЕНЗА,ПОСДЮСШОР</v>
      </c>
      <c r="AG51" s="197"/>
      <c r="AH51" s="197"/>
      <c r="AI51" s="197"/>
      <c r="AJ51" s="197"/>
      <c r="AK51" s="197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28"/>
      <c r="BC51" s="129"/>
      <c r="BD51" s="130"/>
      <c r="BE51" s="29"/>
      <c r="BF51" s="29"/>
      <c r="BG51" s="160"/>
      <c r="BH51" s="160"/>
      <c r="BI51" s="161"/>
      <c r="BJ51" s="42"/>
      <c r="BK51" s="42"/>
      <c r="BL51" s="42"/>
      <c r="BM51" s="1"/>
      <c r="BN51" s="1"/>
      <c r="BO51" s="1"/>
      <c r="BP51" s="1"/>
      <c r="BQ51" s="1"/>
    </row>
    <row r="52" spans="1:69" s="9" customFormat="1" ht="13.5" customHeight="1" outlineLevel="1">
      <c r="A52" s="29"/>
      <c r="B52" s="63"/>
      <c r="C52" s="69"/>
      <c r="D52" s="47" t="str">
        <f>'СТАРТ+'!C28</f>
        <v>103В</v>
      </c>
      <c r="E52" s="63">
        <f>'СТАРТ+'!D28</f>
        <v>7</v>
      </c>
      <c r="F52" s="70" t="e">
        <f>'СТАРТ+'!E28</f>
        <v>#REF!</v>
      </c>
      <c r="G52" s="71">
        <v>5</v>
      </c>
      <c r="H52" s="71">
        <v>5</v>
      </c>
      <c r="I52" s="71">
        <v>5.5</v>
      </c>
      <c r="J52" s="71">
        <v>4.5</v>
      </c>
      <c r="K52" s="71">
        <v>5</v>
      </c>
      <c r="L52" s="71">
        <v>4</v>
      </c>
      <c r="M52" s="71">
        <v>4</v>
      </c>
      <c r="N52" s="268">
        <f>(SUM(G52:M52)-LARGE(G52:M52,1)-LARGE(G52:M52,2)-SMALL(G52:M52,1)-SMALL(G52:M52,2))</f>
        <v>14.5</v>
      </c>
      <c r="O52" s="73" t="e">
        <f>(SUM(G52:M52)-LARGE(G52:M52,1)-LARGE(G52:M52,2)-SMALL(G52:M52,1)-SMALL(G52:M52,2))*F52</f>
        <v>#REF!</v>
      </c>
      <c r="P52" s="86" t="e">
        <f aca="true" t="shared" si="12" ref="P52:P57">P51</f>
        <v>#REF!</v>
      </c>
      <c r="Q52" s="131"/>
      <c r="R52" s="230"/>
      <c r="S52" s="34"/>
      <c r="T52" s="39"/>
      <c r="U52" s="132" t="str">
        <f aca="true" t="shared" si="13" ref="U52:V55">D52</f>
        <v>103В</v>
      </c>
      <c r="V52" s="131">
        <f t="shared" si="13"/>
        <v>7</v>
      </c>
      <c r="W52" s="145">
        <f>ROUND(G52,1)</f>
        <v>5</v>
      </c>
      <c r="X52" s="138">
        <f>IF((AND(W52&gt;=$BE52,W52&lt;=$BF52)),0,"-")</f>
        <v>0</v>
      </c>
      <c r="Y52" s="139" t="str">
        <f>IF(W52&gt;$BF52,1,"-")</f>
        <v>-</v>
      </c>
      <c r="Z52" s="140" t="str">
        <f>IF(W52&lt;$BE52,-1,"-")</f>
        <v>-</v>
      </c>
      <c r="AA52" s="145">
        <f>H52</f>
        <v>5</v>
      </c>
      <c r="AB52" s="138">
        <f>IF((AND(AA52&gt;=$BE52,AA52&lt;=$BF52)),0,"-")</f>
        <v>0</v>
      </c>
      <c r="AC52" s="139" t="str">
        <f>IF(AA52&gt;$BF52,1,"-")</f>
        <v>-</v>
      </c>
      <c r="AD52" s="140" t="str">
        <f>IF(AA52&lt;$BE52,-1,"-")</f>
        <v>-</v>
      </c>
      <c r="AE52" s="145">
        <f>I52</f>
        <v>5.5</v>
      </c>
      <c r="AF52" s="138" t="str">
        <f>IF((AND(AE52&gt;=$BE52,AE52&lt;=$BF52)),0,"-")</f>
        <v>-</v>
      </c>
      <c r="AG52" s="139">
        <f>IF(AE52&gt;$BF52,1,"-")</f>
        <v>1</v>
      </c>
      <c r="AH52" s="140" t="str">
        <f>IF(AE52&lt;$BE52,-1,"-")</f>
        <v>-</v>
      </c>
      <c r="AI52" s="145">
        <f>J52</f>
        <v>4.5</v>
      </c>
      <c r="AJ52" s="138">
        <f>IF((AND(AI52&gt;=$BE52,AI52&lt;=$BF52)),0,"-")</f>
        <v>0</v>
      </c>
      <c r="AK52" s="139" t="str">
        <f>IF(AI52&gt;$BF52,1,"-")</f>
        <v>-</v>
      </c>
      <c r="AL52" s="140" t="str">
        <f>IF(AI52&lt;$BE52,-1,"-")</f>
        <v>-</v>
      </c>
      <c r="AM52" s="145">
        <f>K52</f>
        <v>5</v>
      </c>
      <c r="AN52" s="138">
        <f>IF((AND(AM52&gt;=$BE52,AM52&lt;=$BF52)),0,"-")</f>
        <v>0</v>
      </c>
      <c r="AO52" s="139" t="str">
        <f>IF(AM52&gt;$BF52,1,"-")</f>
        <v>-</v>
      </c>
      <c r="AP52" s="140" t="str">
        <f>IF(AM52&lt;$BE52,-1,"-")</f>
        <v>-</v>
      </c>
      <c r="AQ52" s="145">
        <f>L52</f>
        <v>4</v>
      </c>
      <c r="AR52" s="138" t="str">
        <f>IF((AND(AQ52&gt;=$BE52,AQ52&lt;=$BF52)),0,"-")</f>
        <v>-</v>
      </c>
      <c r="AS52" s="139" t="str">
        <f>IF(AQ52&gt;$BF52,1,"-")</f>
        <v>-</v>
      </c>
      <c r="AT52" s="140">
        <f>IF(AQ52&lt;$BE52,-1,"-")</f>
        <v>-1</v>
      </c>
      <c r="AU52" s="145">
        <f>M52</f>
        <v>4</v>
      </c>
      <c r="AV52" s="138" t="str">
        <f>IF((AND(AU52&gt;=$BE52,AU52&lt;=$BF52)),0,"-")</f>
        <v>-</v>
      </c>
      <c r="AW52" s="139" t="str">
        <f>IF(AU52&gt;$BF52,1,"-")</f>
        <v>-</v>
      </c>
      <c r="AX52" s="152">
        <f>IF(AU52&lt;$BE52,-1,"-")</f>
        <v>-1</v>
      </c>
      <c r="AY52" s="163">
        <v>1</v>
      </c>
      <c r="AZ52" s="163">
        <v>1</v>
      </c>
      <c r="BA52" s="154">
        <f>N52</f>
        <v>14.5</v>
      </c>
      <c r="BB52" s="146">
        <f>N52/3</f>
        <v>4.833333333333333</v>
      </c>
      <c r="BC52" s="149">
        <f>ROUND(BB52,1)</f>
        <v>4.8</v>
      </c>
      <c r="BD52" s="147">
        <f>MATCH(BC52,$P$225:$P$325,0)</f>
        <v>49</v>
      </c>
      <c r="BE52" s="165">
        <f>INDEX($Q$225:$Q$325,BD52,1)</f>
        <v>4.5</v>
      </c>
      <c r="BF52" s="165">
        <f>INDEX($R$225:$R$325,BD52,1)</f>
        <v>5</v>
      </c>
      <c r="BG52" s="162" t="str">
        <f>IF((AND(AY52=$BE52,AZ52=$BF52)),0,"-")</f>
        <v>-</v>
      </c>
      <c r="BH52" s="162" t="str">
        <f>IF(AY52&gt;$BE52,-1,"-")</f>
        <v>-</v>
      </c>
      <c r="BI52" s="162">
        <f>IF(AZ52&lt;=$BF52,1,"-")</f>
        <v>1</v>
      </c>
      <c r="BJ52" s="42"/>
      <c r="BK52" s="42"/>
      <c r="BL52" s="42"/>
      <c r="BM52" s="1"/>
      <c r="BN52" s="1"/>
      <c r="BO52" s="1"/>
      <c r="BP52" s="1"/>
      <c r="BQ52" s="1"/>
    </row>
    <row r="53" spans="1:69" s="9" customFormat="1" ht="13.5" customHeight="1" outlineLevel="1">
      <c r="A53" s="29"/>
      <c r="B53" s="63"/>
      <c r="C53" s="69"/>
      <c r="D53" s="47" t="str">
        <f>'СТАРТ+'!F28</f>
        <v>403С</v>
      </c>
      <c r="E53" s="63">
        <f>'СТАРТ+'!G28</f>
        <v>7</v>
      </c>
      <c r="F53" s="70" t="e">
        <f>'СТАРТ+'!H28</f>
        <v>#REF!</v>
      </c>
      <c r="G53" s="71">
        <v>6.5</v>
      </c>
      <c r="H53" s="71">
        <v>6.5</v>
      </c>
      <c r="I53" s="71">
        <v>6.5</v>
      </c>
      <c r="J53" s="71">
        <v>6.5</v>
      </c>
      <c r="K53" s="71">
        <v>7</v>
      </c>
      <c r="L53" s="71">
        <v>6.5</v>
      </c>
      <c r="M53" s="71">
        <v>7</v>
      </c>
      <c r="N53" s="268">
        <f>(SUM(G53:M53)-LARGE(G53:M53,1)-LARGE(G53:M53,2)-SMALL(G53:M53,1)-SMALL(G53:M53,2))</f>
        <v>19.5</v>
      </c>
      <c r="O53" s="73" t="e">
        <f>(SUM(G53:M53)-LARGE(G53:M53,1)-LARGE(G53:M53,2)-SMALL(G53:M53,1)-SMALL(G53:M53,2))*F53</f>
        <v>#REF!</v>
      </c>
      <c r="P53" s="86" t="e">
        <f t="shared" si="12"/>
        <v>#REF!</v>
      </c>
      <c r="Q53" s="188"/>
      <c r="R53" s="230"/>
      <c r="S53" s="34"/>
      <c r="T53" s="39"/>
      <c r="U53" s="132" t="str">
        <f t="shared" si="13"/>
        <v>403С</v>
      </c>
      <c r="V53" s="131">
        <f t="shared" si="13"/>
        <v>7</v>
      </c>
      <c r="W53" s="41">
        <f>ROUND(G53,1)</f>
        <v>6.5</v>
      </c>
      <c r="X53" s="141">
        <f>IF((AND(W53&gt;=BE53,W53&lt;=BF53)),0,"-")</f>
        <v>0</v>
      </c>
      <c r="Y53" s="135" t="str">
        <f>IF(W53&gt;BF53,1,"-")</f>
        <v>-</v>
      </c>
      <c r="Z53" s="136" t="str">
        <f>IF(W53&lt;BE53,-1,"-")</f>
        <v>-</v>
      </c>
      <c r="AA53" s="41">
        <f>H53</f>
        <v>6.5</v>
      </c>
      <c r="AB53" s="141">
        <f>IF((AND(AA53&gt;=$BE53,AA53&lt;=$BF53)),0,"-")</f>
        <v>0</v>
      </c>
      <c r="AC53" s="135" t="str">
        <f>IF(AA53&gt;$BF53,1,"-")</f>
        <v>-</v>
      </c>
      <c r="AD53" s="136" t="str">
        <f>IF(AA53&lt;$BE53,-1,"-")</f>
        <v>-</v>
      </c>
      <c r="AE53" s="41">
        <f>I53</f>
        <v>6.5</v>
      </c>
      <c r="AF53" s="141">
        <f>IF((AND(AE53&gt;=$BE53,AE53&lt;=$BF53)),0,"-")</f>
        <v>0</v>
      </c>
      <c r="AG53" s="135" t="str">
        <f>IF(AE53&gt;$BF53,1,"-")</f>
        <v>-</v>
      </c>
      <c r="AH53" s="136" t="str">
        <f>IF(AE53&lt;$BE53,-1,"-")</f>
        <v>-</v>
      </c>
      <c r="AI53" s="41">
        <f>J53</f>
        <v>6.5</v>
      </c>
      <c r="AJ53" s="141">
        <f>IF((AND(AI53&gt;=$BE53,AI53&lt;=$BF53)),0,"-")</f>
        <v>0</v>
      </c>
      <c r="AK53" s="135" t="str">
        <f>IF(AI53&gt;$BF53,1,"-")</f>
        <v>-</v>
      </c>
      <c r="AL53" s="136" t="str">
        <f>IF(AI53&lt;$BE53,-1,"-")</f>
        <v>-</v>
      </c>
      <c r="AM53" s="41">
        <f>K53</f>
        <v>7</v>
      </c>
      <c r="AN53" s="141">
        <f>IF((AND(AM53&gt;=$BE53,AM53&lt;=$BF53)),0,"-")</f>
        <v>0</v>
      </c>
      <c r="AO53" s="135" t="str">
        <f>IF(AM53&gt;$BF53,1,"-")</f>
        <v>-</v>
      </c>
      <c r="AP53" s="136" t="str">
        <f>IF(AM53&lt;$BE53,-1,"-")</f>
        <v>-</v>
      </c>
      <c r="AQ53" s="41">
        <f>L53</f>
        <v>6.5</v>
      </c>
      <c r="AR53" s="141">
        <f>IF((AND(AQ53&gt;=$BE53,AQ53&lt;=$BF53)),0,"-")</f>
        <v>0</v>
      </c>
      <c r="AS53" s="135" t="str">
        <f>IF(AQ53&gt;$BF53,1,"-")</f>
        <v>-</v>
      </c>
      <c r="AT53" s="136" t="str">
        <f>IF(AQ53&lt;$BE53,-1,"-")</f>
        <v>-</v>
      </c>
      <c r="AU53" s="41">
        <f>M53</f>
        <v>7</v>
      </c>
      <c r="AV53" s="141">
        <f>IF((AND(AU53&gt;=$BE53,AU53&lt;=$BF53)),0,"-")</f>
        <v>0</v>
      </c>
      <c r="AW53" s="135" t="str">
        <f>IF(AU53&gt;$BF53,1,"-")</f>
        <v>-</v>
      </c>
      <c r="AX53" s="153" t="str">
        <f>IF(AU53&lt;$BE53,-1,"-")</f>
        <v>-</v>
      </c>
      <c r="AY53" s="163">
        <v>1</v>
      </c>
      <c r="AZ53" s="163">
        <v>1</v>
      </c>
      <c r="BA53" s="155">
        <f>N53</f>
        <v>19.5</v>
      </c>
      <c r="BB53" s="45">
        <f>N53/3</f>
        <v>6.5</v>
      </c>
      <c r="BC53" s="150">
        <f>ROUND(BB53,1)</f>
        <v>6.5</v>
      </c>
      <c r="BD53" s="148">
        <f>MATCH(BC53,$P$225:$P$325,0)</f>
        <v>66</v>
      </c>
      <c r="BE53" s="165">
        <f>INDEX($Q$225:$Q$325,BD53,1)</f>
        <v>6</v>
      </c>
      <c r="BF53" s="165">
        <f>INDEX($R$225:$R$325,BD53,1)</f>
        <v>7</v>
      </c>
      <c r="BG53" s="162" t="str">
        <f>IF((AND(AY53=$BE53,AZ53=$BF53)),0,"-")</f>
        <v>-</v>
      </c>
      <c r="BH53" s="162" t="str">
        <f>IF(AY53&gt;$BE53,-1,"-")</f>
        <v>-</v>
      </c>
      <c r="BI53" s="162">
        <f>IF(AZ53&lt;=$BF53,1,"-")</f>
        <v>1</v>
      </c>
      <c r="BJ53" s="42"/>
      <c r="BK53" s="42"/>
      <c r="BL53" s="42"/>
      <c r="BM53" s="35"/>
      <c r="BN53" s="1"/>
      <c r="BO53" s="1"/>
      <c r="BP53" s="1"/>
      <c r="BQ53" s="1"/>
    </row>
    <row r="54" spans="2:69" ht="13.5" customHeight="1" outlineLevel="1">
      <c r="B54" s="75"/>
      <c r="C54" s="76"/>
      <c r="D54" s="47" t="str">
        <f>'СТАРТ+'!I28</f>
        <v>301С</v>
      </c>
      <c r="E54" s="63">
        <f>'СТАРТ+'!J28</f>
        <v>7</v>
      </c>
      <c r="F54" s="70" t="e">
        <f>'СТАРТ+'!K28</f>
        <v>#REF!</v>
      </c>
      <c r="G54" s="71">
        <v>6</v>
      </c>
      <c r="H54" s="71">
        <v>6</v>
      </c>
      <c r="I54" s="71">
        <v>6</v>
      </c>
      <c r="J54" s="71">
        <v>6.5</v>
      </c>
      <c r="K54" s="71">
        <v>5.5</v>
      </c>
      <c r="L54" s="71">
        <v>6.5</v>
      </c>
      <c r="M54" s="71">
        <v>6</v>
      </c>
      <c r="N54" s="268">
        <f>(SUM(G54:M54)-LARGE(G54:M54,1)-LARGE(G54:M54,2)-SMALL(G54:M54,1)-SMALL(G54:M54,2))</f>
        <v>18</v>
      </c>
      <c r="O54" s="73" t="e">
        <f>(SUM(G54:M54)-LARGE(G54:M54,1)-LARGE(G54:M54,2)-SMALL(G54:M54,1)-SMALL(G54:M54,2))*F54</f>
        <v>#REF!</v>
      </c>
      <c r="P54" s="86" t="e">
        <f t="shared" si="12"/>
        <v>#REF!</v>
      </c>
      <c r="Q54" s="188"/>
      <c r="R54" s="231"/>
      <c r="S54" s="8"/>
      <c r="T54" s="40"/>
      <c r="U54" s="187" t="str">
        <f t="shared" si="13"/>
        <v>301С</v>
      </c>
      <c r="V54" s="188">
        <f t="shared" si="13"/>
        <v>7</v>
      </c>
      <c r="W54" s="41">
        <f>ROUND(G54,1)</f>
        <v>6</v>
      </c>
      <c r="X54" s="141">
        <f>IF((AND(W54&gt;=BE54,W54&lt;=BF54)),0,"-")</f>
        <v>0</v>
      </c>
      <c r="Y54" s="135" t="str">
        <f>IF(W54&gt;BF54,1,"-")</f>
        <v>-</v>
      </c>
      <c r="Z54" s="136" t="str">
        <f>IF(W54&lt;BE54,-1,"-")</f>
        <v>-</v>
      </c>
      <c r="AA54" s="41">
        <f>H54</f>
        <v>6</v>
      </c>
      <c r="AB54" s="141">
        <f>IF((AND(AA54&gt;=$BE54,AA54&lt;=$BF54)),0,"-")</f>
        <v>0</v>
      </c>
      <c r="AC54" s="135" t="str">
        <f>IF(AA54&gt;$BF54,1,"-")</f>
        <v>-</v>
      </c>
      <c r="AD54" s="136" t="str">
        <f>IF(AA54&lt;$BE54,-1,"-")</f>
        <v>-</v>
      </c>
      <c r="AE54" s="41">
        <f>I54</f>
        <v>6</v>
      </c>
      <c r="AF54" s="141">
        <f>IF((AND(AE54&gt;=$BE54,AE54&lt;=$BF54)),0,"-")</f>
        <v>0</v>
      </c>
      <c r="AG54" s="135" t="str">
        <f>IF(AE54&gt;$BF54,1,"-")</f>
        <v>-</v>
      </c>
      <c r="AH54" s="136" t="str">
        <f>IF(AE54&lt;$BE54,-1,"-")</f>
        <v>-</v>
      </c>
      <c r="AI54" s="41">
        <f>J54</f>
        <v>6.5</v>
      </c>
      <c r="AJ54" s="141">
        <f>IF((AND(AI54&gt;=$BE54,AI54&lt;=$BF54)),0,"-")</f>
        <v>0</v>
      </c>
      <c r="AK54" s="135" t="str">
        <f>IF(AI54&gt;$BF54,1,"-")</f>
        <v>-</v>
      </c>
      <c r="AL54" s="136" t="str">
        <f>IF(AI54&lt;$BE54,-1,"-")</f>
        <v>-</v>
      </c>
      <c r="AM54" s="41">
        <f>K54</f>
        <v>5.5</v>
      </c>
      <c r="AN54" s="141">
        <f>IF((AND(AM54&gt;=$BE54,AM54&lt;=$BF54)),0,"-")</f>
        <v>0</v>
      </c>
      <c r="AO54" s="135" t="str">
        <f>IF(AM54&gt;$BF54,1,"-")</f>
        <v>-</v>
      </c>
      <c r="AP54" s="136" t="str">
        <f>IF(AM54&lt;$BE54,-1,"-")</f>
        <v>-</v>
      </c>
      <c r="AQ54" s="41">
        <f>L54</f>
        <v>6.5</v>
      </c>
      <c r="AR54" s="141">
        <f>IF((AND(AQ54&gt;=$BE54,AQ54&lt;=$BF54)),0,"-")</f>
        <v>0</v>
      </c>
      <c r="AS54" s="135" t="str">
        <f>IF(AQ54&gt;$BF54,1,"-")</f>
        <v>-</v>
      </c>
      <c r="AT54" s="136" t="str">
        <f>IF(AQ54&lt;$BE54,-1,"-")</f>
        <v>-</v>
      </c>
      <c r="AU54" s="41">
        <f>M54</f>
        <v>6</v>
      </c>
      <c r="AV54" s="141">
        <f>IF((AND(AU54&gt;=$BE54,AU54&lt;=$BF54)),0,"-")</f>
        <v>0</v>
      </c>
      <c r="AW54" s="135" t="str">
        <f>IF(AU54&gt;$BF54,1,"-")</f>
        <v>-</v>
      </c>
      <c r="AX54" s="153" t="str">
        <f>IF(AU54&lt;$BE54,-1,"-")</f>
        <v>-</v>
      </c>
      <c r="AY54" s="163">
        <v>1</v>
      </c>
      <c r="AZ54" s="163">
        <v>1</v>
      </c>
      <c r="BA54" s="190">
        <f>N54</f>
        <v>18</v>
      </c>
      <c r="BB54" s="45">
        <f>N54/3</f>
        <v>6</v>
      </c>
      <c r="BC54" s="150">
        <f>ROUND(BB54,1)</f>
        <v>6</v>
      </c>
      <c r="BD54" s="148">
        <f>MATCH(BC54,$P$225:$P$325,0)</f>
        <v>61</v>
      </c>
      <c r="BE54" s="165">
        <f>INDEX($Q$225:$Q$325,BD54,1)</f>
        <v>5.5</v>
      </c>
      <c r="BF54" s="165">
        <f>INDEX($R$225:$R$325,BD54,1)</f>
        <v>6.5</v>
      </c>
      <c r="BG54" s="191" t="str">
        <f>IF((AND(AY54=$BE54,AZ54=$BF54)),0,"-")</f>
        <v>-</v>
      </c>
      <c r="BH54" s="191" t="str">
        <f>IF(AY54&gt;$BE54,-1,"-")</f>
        <v>-</v>
      </c>
      <c r="BI54" s="191">
        <f>IF(AZ54&lt;=$BF54,1,"-")</f>
        <v>1</v>
      </c>
      <c r="BJ54" s="126"/>
      <c r="BK54" s="126"/>
      <c r="BL54" s="126"/>
      <c r="BM54" s="1"/>
      <c r="BN54" s="1"/>
      <c r="BO54" s="1"/>
      <c r="BP54" s="1"/>
      <c r="BQ54" s="1"/>
    </row>
    <row r="55" spans="2:69" ht="13.5" customHeight="1" outlineLevel="1">
      <c r="B55" s="75"/>
      <c r="C55" s="76"/>
      <c r="D55" s="47" t="str">
        <f>'СТАРТ+'!L28</f>
        <v>612В</v>
      </c>
      <c r="E55" s="63">
        <f>'СТАРТ+'!M28</f>
        <v>7</v>
      </c>
      <c r="F55" s="70" t="e">
        <f>'СТАРТ+'!N28</f>
        <v>#REF!</v>
      </c>
      <c r="G55" s="71">
        <v>5</v>
      </c>
      <c r="H55" s="71">
        <v>5</v>
      </c>
      <c r="I55" s="71">
        <v>6</v>
      </c>
      <c r="J55" s="71">
        <v>6</v>
      </c>
      <c r="K55" s="71">
        <v>5.5</v>
      </c>
      <c r="L55" s="71">
        <v>6.5</v>
      </c>
      <c r="M55" s="71">
        <v>5.5</v>
      </c>
      <c r="N55" s="268">
        <f>(SUM(G55:M55)-LARGE(G55:M55,1)-LARGE(G55:M55,2)-SMALL(G55:M55,1)-SMALL(G55:M55,2))</f>
        <v>17</v>
      </c>
      <c r="O55" s="73" t="e">
        <f>(SUM(G55:M55)-LARGE(G55:M55,1)-LARGE(G55:M55,2)-SMALL(G55:M55,1)-SMALL(G55:M55,2))*F55</f>
        <v>#REF!</v>
      </c>
      <c r="P55" s="86" t="e">
        <f t="shared" si="12"/>
        <v>#REF!</v>
      </c>
      <c r="Q55" s="232"/>
      <c r="R55" s="231"/>
      <c r="S55" s="8"/>
      <c r="T55" s="40"/>
      <c r="U55" s="132" t="str">
        <f t="shared" si="13"/>
        <v>612В</v>
      </c>
      <c r="V55" s="131">
        <f t="shared" si="13"/>
        <v>7</v>
      </c>
      <c r="W55" s="41">
        <f>ROUND(G55,1)</f>
        <v>5</v>
      </c>
      <c r="X55" s="141" t="str">
        <f>IF((AND(W55&gt;=BE55,W55&lt;=BF55)),0,"-")</f>
        <v>-</v>
      </c>
      <c r="Y55" s="135" t="str">
        <f>IF(W55&gt;BF55,1,"-")</f>
        <v>-</v>
      </c>
      <c r="Z55" s="136">
        <f>IF(W55&lt;BE55,-1,"-")</f>
        <v>-1</v>
      </c>
      <c r="AA55" s="41">
        <f>H55</f>
        <v>5</v>
      </c>
      <c r="AB55" s="141" t="str">
        <f>IF((AND(AA55&gt;=$BE55,AA55&lt;=$BF55)),0,"-")</f>
        <v>-</v>
      </c>
      <c r="AC55" s="135" t="str">
        <f>IF(AA55&gt;$BF55,1,"-")</f>
        <v>-</v>
      </c>
      <c r="AD55" s="136">
        <f>IF(AA55&lt;$BE55,-1,"-")</f>
        <v>-1</v>
      </c>
      <c r="AE55" s="41">
        <f>I55</f>
        <v>6</v>
      </c>
      <c r="AF55" s="141">
        <f>IF((AND(AE55&gt;=$BE55,AE55&lt;=$BF55)),0,"-")</f>
        <v>0</v>
      </c>
      <c r="AG55" s="135" t="str">
        <f>IF(AE55&gt;$BF55,1,"-")</f>
        <v>-</v>
      </c>
      <c r="AH55" s="136" t="str">
        <f>IF(AE55&lt;$BE55,-1,"-")</f>
        <v>-</v>
      </c>
      <c r="AI55" s="41">
        <f>J55</f>
        <v>6</v>
      </c>
      <c r="AJ55" s="141">
        <f>IF((AND(AI55&gt;=$BE55,AI55&lt;=$BF55)),0,"-")</f>
        <v>0</v>
      </c>
      <c r="AK55" s="135" t="str">
        <f>IF(AI55&gt;$BF55,1,"-")</f>
        <v>-</v>
      </c>
      <c r="AL55" s="136" t="str">
        <f>IF(AI55&lt;$BE55,-1,"-")</f>
        <v>-</v>
      </c>
      <c r="AM55" s="41">
        <f>K55</f>
        <v>5.5</v>
      </c>
      <c r="AN55" s="141">
        <f>IF((AND(AM55&gt;=$BE55,AM55&lt;=$BF55)),0,"-")</f>
        <v>0</v>
      </c>
      <c r="AO55" s="135" t="str">
        <f>IF(AM55&gt;$BF55,1,"-")</f>
        <v>-</v>
      </c>
      <c r="AP55" s="136" t="str">
        <f>IF(AM55&lt;$BE55,-1,"-")</f>
        <v>-</v>
      </c>
      <c r="AQ55" s="41">
        <f>L55</f>
        <v>6.5</v>
      </c>
      <c r="AR55" s="141" t="str">
        <f>IF((AND(AQ55&gt;=$BE55,AQ55&lt;=$BF55)),0,"-")</f>
        <v>-</v>
      </c>
      <c r="AS55" s="135">
        <f>IF(AQ55&gt;$BF55,1,"-")</f>
        <v>1</v>
      </c>
      <c r="AT55" s="136" t="str">
        <f>IF(AQ55&lt;$BE55,-1,"-")</f>
        <v>-</v>
      </c>
      <c r="AU55" s="41">
        <f>M55</f>
        <v>5.5</v>
      </c>
      <c r="AV55" s="141">
        <f>IF((AND(AU55&gt;=$BE55,AU55&lt;=$BF55)),0,"-")</f>
        <v>0</v>
      </c>
      <c r="AW55" s="135" t="str">
        <f>IF(AU55&gt;$BF55,1,"-")</f>
        <v>-</v>
      </c>
      <c r="AX55" s="153" t="str">
        <f>IF(AU55&lt;$BE55,-1,"-")</f>
        <v>-</v>
      </c>
      <c r="AY55" s="163">
        <v>1</v>
      </c>
      <c r="AZ55" s="163">
        <v>1</v>
      </c>
      <c r="BA55" s="155">
        <f>N55</f>
        <v>17</v>
      </c>
      <c r="BB55" s="45">
        <f>N55/3</f>
        <v>5.666666666666667</v>
      </c>
      <c r="BC55" s="150">
        <f>ROUND(BB55,1)</f>
        <v>5.7</v>
      </c>
      <c r="BD55" s="148">
        <f>MATCH(BC55,$P$225:$P$325,0)</f>
        <v>58</v>
      </c>
      <c r="BE55" s="165">
        <f>INDEX($Q$225:$Q$325,BD55,1)</f>
        <v>5.5</v>
      </c>
      <c r="BF55" s="165">
        <f>INDEX($R$225:$R$325,BD55,1)</f>
        <v>6</v>
      </c>
      <c r="BG55" s="170" t="str">
        <f>IF((AND(AY55=$BE55,AZ55=$BF55)),0,"-")</f>
        <v>-</v>
      </c>
      <c r="BH55" s="170" t="str">
        <f>IF(AY55&gt;$BE55,-1,"-")</f>
        <v>-</v>
      </c>
      <c r="BI55" s="170">
        <f>IF(AZ55&lt;=$BF55,1,"-")</f>
        <v>1</v>
      </c>
      <c r="BJ55" s="42"/>
      <c r="BK55" s="42"/>
      <c r="BL55" s="42"/>
      <c r="BM55" s="151"/>
      <c r="BN55" s="151"/>
      <c r="BO55" s="1"/>
      <c r="BP55" s="1"/>
      <c r="BQ55" s="1"/>
    </row>
    <row r="56" spans="2:69" ht="13.5" customHeight="1" outlineLevel="1">
      <c r="B56" s="75"/>
      <c r="C56" s="79"/>
      <c r="D56" s="80" t="s">
        <v>3</v>
      </c>
      <c r="E56" s="65"/>
      <c r="F56" s="81" t="e">
        <f>SUM(F52:F55)</f>
        <v>#REF!</v>
      </c>
      <c r="G56" s="82">
        <v>7.6</v>
      </c>
      <c r="H56" s="83" t="e">
        <f>SUM(G56-F56)</f>
        <v>#REF!</v>
      </c>
      <c r="I56" s="83"/>
      <c r="J56" s="83"/>
      <c r="K56" s="83"/>
      <c r="L56" s="83"/>
      <c r="M56" s="83"/>
      <c r="N56" s="269"/>
      <c r="O56" s="260" t="e">
        <f>SUM(O52:O55)</f>
        <v>#REF!</v>
      </c>
      <c r="P56" s="86" t="e">
        <f t="shared" si="12"/>
        <v>#REF!</v>
      </c>
      <c r="Q56" s="63"/>
      <c r="R56" s="231"/>
      <c r="S56" s="8"/>
      <c r="T56" s="40"/>
      <c r="X56" s="142">
        <f>COUNT(X52:X53)</f>
        <v>2</v>
      </c>
      <c r="Y56" s="143">
        <f>COUNT(Y52:Y53)</f>
        <v>0</v>
      </c>
      <c r="Z56" s="144">
        <f>COUNT(Z52:Z53)</f>
        <v>0</v>
      </c>
      <c r="AA56" s="107"/>
      <c r="AB56" s="142">
        <f>COUNT(AB52:AB53)</f>
        <v>2</v>
      </c>
      <c r="AC56" s="143">
        <f>COUNT(AC52:AC53)</f>
        <v>0</v>
      </c>
      <c r="AD56" s="144">
        <f>COUNT(AD52:AD53)</f>
        <v>0</v>
      </c>
      <c r="AE56" s="107"/>
      <c r="AF56" s="142">
        <f>COUNT(AF52:AF53)</f>
        <v>1</v>
      </c>
      <c r="AG56" s="143">
        <f>COUNT(AG52:AG53)</f>
        <v>1</v>
      </c>
      <c r="AH56" s="144">
        <f>COUNT(AH52:AH53)</f>
        <v>0</v>
      </c>
      <c r="AI56" s="107"/>
      <c r="AJ56" s="142">
        <f>COUNT(AJ52:AJ53)</f>
        <v>2</v>
      </c>
      <c r="AK56" s="143">
        <f>COUNT(AK52:AK53)</f>
        <v>0</v>
      </c>
      <c r="AL56" s="144">
        <f>COUNT(AL52:AL53)</f>
        <v>0</v>
      </c>
      <c r="AM56" s="107"/>
      <c r="AN56" s="142">
        <f>COUNT(AN52:AN53)</f>
        <v>2</v>
      </c>
      <c r="AO56" s="143">
        <f>COUNT(AO52:AO53)</f>
        <v>0</v>
      </c>
      <c r="AP56" s="144">
        <f>COUNT(AP52:AP53)</f>
        <v>0</v>
      </c>
      <c r="AQ56" s="107"/>
      <c r="AR56" s="142">
        <f>COUNT(AR52:AR53)</f>
        <v>1</v>
      </c>
      <c r="AS56" s="143">
        <f>COUNT(AS52:AS53)</f>
        <v>0</v>
      </c>
      <c r="AT56" s="144">
        <f>COUNT(AT52:AT53)</f>
        <v>1</v>
      </c>
      <c r="AU56" s="107"/>
      <c r="AV56" s="142">
        <f>COUNT(AV52:AV53)</f>
        <v>1</v>
      </c>
      <c r="AW56" s="143">
        <f>COUNT(AW52:AW53)</f>
        <v>0</v>
      </c>
      <c r="AX56" s="144">
        <f>COUNT(AX52:AX53)</f>
        <v>1</v>
      </c>
      <c r="AY56" s="47"/>
      <c r="AZ56" s="47"/>
      <c r="BG56" s="166">
        <f>COUNT(BG52:BG55)</f>
        <v>0</v>
      </c>
      <c r="BH56" s="167">
        <f>COUNT(BH52:BH55)</f>
        <v>0</v>
      </c>
      <c r="BI56" s="168">
        <f>COUNT(BI52:BI55)</f>
        <v>4</v>
      </c>
      <c r="BJ56" s="42"/>
      <c r="BK56" s="42"/>
      <c r="BL56" s="42"/>
      <c r="BM56" s="126"/>
      <c r="BN56" s="126"/>
      <c r="BO56" s="1"/>
      <c r="BP56" s="1"/>
      <c r="BQ56" s="1"/>
    </row>
    <row r="57" spans="16:69" ht="13.5" customHeight="1">
      <c r="P57" s="86" t="e">
        <f t="shared" si="12"/>
        <v>#REF!</v>
      </c>
      <c r="X57" s="134">
        <f>COUNT(X54:X55)</f>
        <v>1</v>
      </c>
      <c r="Y57" s="133">
        <f>COUNT(Y54:Y55)</f>
        <v>0</v>
      </c>
      <c r="Z57" s="137">
        <f>COUNT(Z54:Z55)</f>
        <v>1</v>
      </c>
      <c r="AB57" s="134">
        <f>COUNT(AB54:AB55)</f>
        <v>1</v>
      </c>
      <c r="AC57" s="133">
        <f>COUNT(AC54:AC55)</f>
        <v>0</v>
      </c>
      <c r="AD57" s="137">
        <f>COUNT(AD54:AD55)</f>
        <v>1</v>
      </c>
      <c r="AF57" s="134">
        <f>COUNT(AF54:AF55)</f>
        <v>2</v>
      </c>
      <c r="AG57" s="133">
        <f>COUNT(AG54:AG55)</f>
        <v>0</v>
      </c>
      <c r="AH57" s="137">
        <f>COUNT(AH54:AH55)</f>
        <v>0</v>
      </c>
      <c r="AJ57" s="134">
        <f>COUNT(AJ54:AJ55)</f>
        <v>2</v>
      </c>
      <c r="AK57" s="133">
        <f>COUNT(AK54:AK55)</f>
        <v>0</v>
      </c>
      <c r="AL57" s="137">
        <f>COUNT(AL54:AL55)</f>
        <v>0</v>
      </c>
      <c r="AN57" s="134">
        <f>COUNT(AN54:AN55)</f>
        <v>2</v>
      </c>
      <c r="AO57" s="133">
        <f>COUNT(AO54:AO55)</f>
        <v>0</v>
      </c>
      <c r="AP57" s="137">
        <f>COUNT(AP54:AP55)</f>
        <v>0</v>
      </c>
      <c r="AR57" s="134">
        <f>COUNT(AR54:AR55)</f>
        <v>1</v>
      </c>
      <c r="AS57" s="133">
        <f>COUNT(AS54:AS55)</f>
        <v>1</v>
      </c>
      <c r="AT57" s="137">
        <f>COUNT(AT54:AT55)</f>
        <v>0</v>
      </c>
      <c r="AV57" s="134">
        <f>COUNT(AV54:AV55)</f>
        <v>2</v>
      </c>
      <c r="AW57" s="133">
        <f>COUNT(AW54:AW55)</f>
        <v>0</v>
      </c>
      <c r="AX57" s="137">
        <f>COUNT(AX54:AX55)</f>
        <v>0</v>
      </c>
      <c r="BJ57" s="42"/>
      <c r="BK57" s="42"/>
      <c r="BL57" s="42"/>
      <c r="BM57" s="151"/>
      <c r="BN57" s="151"/>
      <c r="BO57" s="1"/>
      <c r="BP57" s="1"/>
      <c r="BQ57" s="1"/>
    </row>
    <row r="58" spans="1:69" s="9" customFormat="1" ht="13.5" customHeight="1">
      <c r="A58" s="29">
        <v>8</v>
      </c>
      <c r="B58" s="63">
        <f>'СТАРТ+'!B41</f>
        <v>6</v>
      </c>
      <c r="C58" s="184" t="str">
        <f>'СТАРТ+'!C41</f>
        <v>ШЕЛЕМЕТЬЕВА АНГЕЛИНА</v>
      </c>
      <c r="D58" s="185"/>
      <c r="E58" s="185"/>
      <c r="F58" s="186"/>
      <c r="G58" s="64"/>
      <c r="H58" s="65" t="str">
        <f>'СТАРТ+'!H41</f>
        <v>2Р</v>
      </c>
      <c r="I58" s="184">
        <f>'СТАРТ+'!I41</f>
        <v>2001</v>
      </c>
      <c r="J58" s="219" t="str">
        <f>'СТАРТ+'!J41</f>
        <v>ВОЛГОГРАД,СДЮСШОР-8</v>
      </c>
      <c r="K58" s="66"/>
      <c r="L58" s="66"/>
      <c r="M58" s="66"/>
      <c r="N58" s="66"/>
      <c r="O58" s="47"/>
      <c r="P58" s="67" t="e">
        <f>SUM(O63)</f>
        <v>#REF!</v>
      </c>
      <c r="Q58" s="230" t="str">
        <f>'СТАРТ+'!O41</f>
        <v>ИВАНОВ И.О.</v>
      </c>
      <c r="R58" s="230"/>
      <c r="T58" s="38"/>
      <c r="U58" s="132"/>
      <c r="V58" s="131"/>
      <c r="W58" s="197" t="str">
        <f>C58</f>
        <v>ШЕЛЕМЕТЬЕВА АНГЕЛИНА</v>
      </c>
      <c r="X58" s="198"/>
      <c r="Y58" s="198"/>
      <c r="Z58" s="199"/>
      <c r="AA58" s="197"/>
      <c r="AB58" s="197"/>
      <c r="AC58" s="197"/>
      <c r="AD58" s="197"/>
      <c r="AE58" s="196">
        <f>I58</f>
        <v>2001</v>
      </c>
      <c r="AF58" s="197" t="str">
        <f>J58</f>
        <v>ВОЛГОГРАД,СДЮСШОР-8</v>
      </c>
      <c r="AG58" s="197"/>
      <c r="AH58" s="197"/>
      <c r="AI58" s="197"/>
      <c r="AJ58" s="197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28"/>
      <c r="BC58" s="129"/>
      <c r="BD58" s="130"/>
      <c r="BE58" s="29"/>
      <c r="BF58" s="29"/>
      <c r="BG58" s="160"/>
      <c r="BH58" s="160"/>
      <c r="BI58" s="161"/>
      <c r="BJ58" s="42"/>
      <c r="BK58" s="42"/>
      <c r="BL58" s="42"/>
      <c r="BM58" s="1"/>
      <c r="BN58" s="1"/>
      <c r="BO58" s="1"/>
      <c r="BP58" s="1"/>
      <c r="BQ58" s="1"/>
    </row>
    <row r="59" spans="1:69" s="9" customFormat="1" ht="13.5" customHeight="1" outlineLevel="1">
      <c r="A59" s="29"/>
      <c r="B59" s="63"/>
      <c r="C59" s="69"/>
      <c r="D59" s="47" t="str">
        <f>'СТАРТ+'!C42</f>
        <v>201В</v>
      </c>
      <c r="E59" s="63">
        <f>'СТАРТ+'!D42</f>
        <v>5</v>
      </c>
      <c r="F59" s="70" t="e">
        <f>'СТАРТ+'!E42</f>
        <v>#REF!</v>
      </c>
      <c r="G59" s="71">
        <v>6.5</v>
      </c>
      <c r="H59" s="71">
        <v>7</v>
      </c>
      <c r="I59" s="71">
        <v>6.5</v>
      </c>
      <c r="J59" s="71">
        <v>7.5</v>
      </c>
      <c r="K59" s="71">
        <v>7</v>
      </c>
      <c r="L59" s="71">
        <v>7</v>
      </c>
      <c r="M59" s="71">
        <v>7</v>
      </c>
      <c r="N59" s="268">
        <f>(SUM(G59:M59)-LARGE(G59:M59,1)-LARGE(G59:M59,2)-SMALL(G59:M59,1)-SMALL(G59:M59,2))</f>
        <v>21</v>
      </c>
      <c r="O59" s="73" t="e">
        <f>(SUM(G59:M59)-LARGE(G59:M59,1)-LARGE(G59:M59,2)-SMALL(G59:M59,1)-SMALL(G59:M59,2))*F59</f>
        <v>#REF!</v>
      </c>
      <c r="P59" s="86" t="e">
        <f aca="true" t="shared" si="14" ref="P59:P64">P58</f>
        <v>#REF!</v>
      </c>
      <c r="Q59" s="131"/>
      <c r="R59" s="230"/>
      <c r="S59" s="34"/>
      <c r="T59" s="39"/>
      <c r="U59" s="132" t="str">
        <f aca="true" t="shared" si="15" ref="U59:V62">D59</f>
        <v>201В</v>
      </c>
      <c r="V59" s="131">
        <f t="shared" si="15"/>
        <v>5</v>
      </c>
      <c r="W59" s="145">
        <f>ROUND(G59,1)</f>
        <v>6.5</v>
      </c>
      <c r="X59" s="138">
        <f>IF((AND(W59&gt;=$BE59,W59&lt;=$BF59)),0,"-")</f>
        <v>0</v>
      </c>
      <c r="Y59" s="139" t="str">
        <f>IF(W59&gt;$BF59,1,"-")</f>
        <v>-</v>
      </c>
      <c r="Z59" s="140" t="str">
        <f>IF(W59&lt;$BE59,-1,"-")</f>
        <v>-</v>
      </c>
      <c r="AA59" s="145">
        <f>H59</f>
        <v>7</v>
      </c>
      <c r="AB59" s="138">
        <f>IF((AND(AA59&gt;=$BE59,AA59&lt;=$BF59)),0,"-")</f>
        <v>0</v>
      </c>
      <c r="AC59" s="139" t="str">
        <f>IF(AA59&gt;$BF59,1,"-")</f>
        <v>-</v>
      </c>
      <c r="AD59" s="140" t="str">
        <f>IF(AA59&lt;$BE59,-1,"-")</f>
        <v>-</v>
      </c>
      <c r="AE59" s="145">
        <f>I59</f>
        <v>6.5</v>
      </c>
      <c r="AF59" s="138">
        <f>IF((AND(AE59&gt;=$BE59,AE59&lt;=$BF59)),0,"-")</f>
        <v>0</v>
      </c>
      <c r="AG59" s="139" t="str">
        <f>IF(AE59&gt;$BF59,1,"-")</f>
        <v>-</v>
      </c>
      <c r="AH59" s="140" t="str">
        <f>IF(AE59&lt;$BE59,-1,"-")</f>
        <v>-</v>
      </c>
      <c r="AI59" s="145">
        <f>J59</f>
        <v>7.5</v>
      </c>
      <c r="AJ59" s="138">
        <f>IF((AND(AI59&gt;=$BE59,AI59&lt;=$BF59)),0,"-")</f>
        <v>0</v>
      </c>
      <c r="AK59" s="139" t="str">
        <f>IF(AI59&gt;$BF59,1,"-")</f>
        <v>-</v>
      </c>
      <c r="AL59" s="140" t="str">
        <f>IF(AI59&lt;$BE59,-1,"-")</f>
        <v>-</v>
      </c>
      <c r="AM59" s="145">
        <f>K59</f>
        <v>7</v>
      </c>
      <c r="AN59" s="138">
        <f>IF((AND(AM59&gt;=$BE59,AM59&lt;=$BF59)),0,"-")</f>
        <v>0</v>
      </c>
      <c r="AO59" s="139" t="str">
        <f>IF(AM59&gt;$BF59,1,"-")</f>
        <v>-</v>
      </c>
      <c r="AP59" s="140" t="str">
        <f>IF(AM59&lt;$BE59,-1,"-")</f>
        <v>-</v>
      </c>
      <c r="AQ59" s="145">
        <f>L59</f>
        <v>7</v>
      </c>
      <c r="AR59" s="138">
        <f>IF((AND(AQ59&gt;=$BE59,AQ59&lt;=$BF59)),0,"-")</f>
        <v>0</v>
      </c>
      <c r="AS59" s="139" t="str">
        <f>IF(AQ59&gt;$BF59,1,"-")</f>
        <v>-</v>
      </c>
      <c r="AT59" s="140" t="str">
        <f>IF(AQ59&lt;$BE59,-1,"-")</f>
        <v>-</v>
      </c>
      <c r="AU59" s="145">
        <f>M59</f>
        <v>7</v>
      </c>
      <c r="AV59" s="138">
        <f>IF((AND(AU59&gt;=$BE59,AU59&lt;=$BF59)),0,"-")</f>
        <v>0</v>
      </c>
      <c r="AW59" s="139" t="str">
        <f>IF(AU59&gt;$BF59,1,"-")</f>
        <v>-</v>
      </c>
      <c r="AX59" s="152" t="str">
        <f>IF(AU59&lt;$BE59,-1,"-")</f>
        <v>-</v>
      </c>
      <c r="AY59" s="163">
        <v>1</v>
      </c>
      <c r="AZ59" s="163">
        <v>1</v>
      </c>
      <c r="BA59" s="154">
        <f>N59</f>
        <v>21</v>
      </c>
      <c r="BB59" s="146">
        <f>N59/3</f>
        <v>7</v>
      </c>
      <c r="BC59" s="149">
        <f>ROUND(BB59,1)</f>
        <v>7</v>
      </c>
      <c r="BD59" s="147">
        <f>MATCH(BC59,$P$225:$P$325,0)</f>
        <v>71</v>
      </c>
      <c r="BE59" s="165">
        <f>INDEX($Q$225:$Q$325,BD59,1)</f>
        <v>6.5</v>
      </c>
      <c r="BF59" s="165">
        <f>INDEX($R$225:$R$325,BD59,1)</f>
        <v>7.5</v>
      </c>
      <c r="BG59" s="162" t="str">
        <f>IF((AND(AY59=$BE59,AZ59=$BF59)),0,"-")</f>
        <v>-</v>
      </c>
      <c r="BH59" s="162" t="str">
        <f>IF(AY59&gt;$BE59,-1,"-")</f>
        <v>-</v>
      </c>
      <c r="BI59" s="162">
        <f>IF(AZ59&lt;=$BF59,1,"-")</f>
        <v>1</v>
      </c>
      <c r="BJ59" s="42"/>
      <c r="BK59" s="42"/>
      <c r="BL59" s="42"/>
      <c r="BM59" s="1"/>
      <c r="BN59" s="1"/>
      <c r="BO59" s="1"/>
      <c r="BP59" s="1"/>
      <c r="BQ59" s="1"/>
    </row>
    <row r="60" spans="1:69" s="9" customFormat="1" ht="13.5" customHeight="1" outlineLevel="1">
      <c r="A60" s="29"/>
      <c r="B60" s="63"/>
      <c r="C60" s="69"/>
      <c r="D60" s="47" t="str">
        <f>'СТАРТ+'!F42</f>
        <v>301В</v>
      </c>
      <c r="E60" s="63">
        <f>'СТАРТ+'!G42</f>
        <v>5</v>
      </c>
      <c r="F60" s="70" t="e">
        <f>'СТАРТ+'!H42</f>
        <v>#REF!</v>
      </c>
      <c r="G60" s="71">
        <v>5</v>
      </c>
      <c r="H60" s="71">
        <v>5.5</v>
      </c>
      <c r="I60" s="71">
        <v>5</v>
      </c>
      <c r="J60" s="71">
        <v>5.5</v>
      </c>
      <c r="K60" s="71">
        <v>5</v>
      </c>
      <c r="L60" s="71">
        <v>5</v>
      </c>
      <c r="M60" s="71">
        <v>4</v>
      </c>
      <c r="N60" s="268">
        <f>(SUM(G60:M60)-LARGE(G60:M60,1)-LARGE(G60:M60,2)-SMALL(G60:M60,1)-SMALL(G60:M60,2))</f>
        <v>15</v>
      </c>
      <c r="O60" s="73" t="e">
        <f>(SUM(G60:M60)-LARGE(G60:M60,1)-LARGE(G60:M60,2)-SMALL(G60:M60,1)-SMALL(G60:M60,2))*F60</f>
        <v>#REF!</v>
      </c>
      <c r="P60" s="86" t="e">
        <f t="shared" si="14"/>
        <v>#REF!</v>
      </c>
      <c r="Q60" s="188"/>
      <c r="R60" s="230"/>
      <c r="S60" s="34"/>
      <c r="T60" s="39"/>
      <c r="U60" s="132" t="str">
        <f t="shared" si="15"/>
        <v>301В</v>
      </c>
      <c r="V60" s="131">
        <f t="shared" si="15"/>
        <v>5</v>
      </c>
      <c r="W60" s="41">
        <f>ROUND(G60,1)</f>
        <v>5</v>
      </c>
      <c r="X60" s="141">
        <f>IF((AND(W60&gt;=BE60,W60&lt;=BF60)),0,"-")</f>
        <v>0</v>
      </c>
      <c r="Y60" s="135" t="str">
        <f>IF(W60&gt;BF60,1,"-")</f>
        <v>-</v>
      </c>
      <c r="Z60" s="136" t="str">
        <f>IF(W60&lt;BE60,-1,"-")</f>
        <v>-</v>
      </c>
      <c r="AA60" s="41">
        <f>H60</f>
        <v>5.5</v>
      </c>
      <c r="AB60" s="141">
        <f>IF((AND(AA60&gt;=$BE60,AA60&lt;=$BF60)),0,"-")</f>
        <v>0</v>
      </c>
      <c r="AC60" s="135" t="str">
        <f>IF(AA60&gt;$BF60,1,"-")</f>
        <v>-</v>
      </c>
      <c r="AD60" s="136" t="str">
        <f>IF(AA60&lt;$BE60,-1,"-")</f>
        <v>-</v>
      </c>
      <c r="AE60" s="41">
        <f>I60</f>
        <v>5</v>
      </c>
      <c r="AF60" s="141">
        <f>IF((AND(AE60&gt;=$BE60,AE60&lt;=$BF60)),0,"-")</f>
        <v>0</v>
      </c>
      <c r="AG60" s="135" t="str">
        <f>IF(AE60&gt;$BF60,1,"-")</f>
        <v>-</v>
      </c>
      <c r="AH60" s="136" t="str">
        <f>IF(AE60&lt;$BE60,-1,"-")</f>
        <v>-</v>
      </c>
      <c r="AI60" s="41">
        <f>J60</f>
        <v>5.5</v>
      </c>
      <c r="AJ60" s="141">
        <f>IF((AND(AI60&gt;=$BE60,AI60&lt;=$BF60)),0,"-")</f>
        <v>0</v>
      </c>
      <c r="AK60" s="135" t="str">
        <f>IF(AI60&gt;$BF60,1,"-")</f>
        <v>-</v>
      </c>
      <c r="AL60" s="136" t="str">
        <f>IF(AI60&lt;$BE60,-1,"-")</f>
        <v>-</v>
      </c>
      <c r="AM60" s="41">
        <f>K60</f>
        <v>5</v>
      </c>
      <c r="AN60" s="141">
        <f>IF((AND(AM60&gt;=$BE60,AM60&lt;=$BF60)),0,"-")</f>
        <v>0</v>
      </c>
      <c r="AO60" s="135" t="str">
        <f>IF(AM60&gt;$BF60,1,"-")</f>
        <v>-</v>
      </c>
      <c r="AP60" s="136" t="str">
        <f>IF(AM60&lt;$BE60,-1,"-")</f>
        <v>-</v>
      </c>
      <c r="AQ60" s="41">
        <f>L60</f>
        <v>5</v>
      </c>
      <c r="AR60" s="141">
        <f>IF((AND(AQ60&gt;=$BE60,AQ60&lt;=$BF60)),0,"-")</f>
        <v>0</v>
      </c>
      <c r="AS60" s="135" t="str">
        <f>IF(AQ60&gt;$BF60,1,"-")</f>
        <v>-</v>
      </c>
      <c r="AT60" s="136" t="str">
        <f>IF(AQ60&lt;$BE60,-1,"-")</f>
        <v>-</v>
      </c>
      <c r="AU60" s="41">
        <f>M60</f>
        <v>4</v>
      </c>
      <c r="AV60" s="141" t="str">
        <f>IF((AND(AU60&gt;=$BE60,AU60&lt;=$BF60)),0,"-")</f>
        <v>-</v>
      </c>
      <c r="AW60" s="135" t="str">
        <f>IF(AU60&gt;$BF60,1,"-")</f>
        <v>-</v>
      </c>
      <c r="AX60" s="153">
        <f>IF(AU60&lt;$BE60,-1,"-")</f>
        <v>-1</v>
      </c>
      <c r="AY60" s="163">
        <v>2</v>
      </c>
      <c r="AZ60" s="163">
        <v>2.5</v>
      </c>
      <c r="BA60" s="155">
        <f>N60</f>
        <v>15</v>
      </c>
      <c r="BB60" s="45">
        <f>N60/3</f>
        <v>5</v>
      </c>
      <c r="BC60" s="150">
        <f>ROUND(BB60,1)</f>
        <v>5</v>
      </c>
      <c r="BD60" s="148">
        <f>MATCH(BC60,$P$225:$P$325,0)</f>
        <v>51</v>
      </c>
      <c r="BE60" s="165">
        <f>INDEX($Q$225:$Q$325,BD60,1)</f>
        <v>4.5</v>
      </c>
      <c r="BF60" s="165">
        <f>INDEX($R$225:$R$325,BD60,1)</f>
        <v>5.5</v>
      </c>
      <c r="BG60" s="162" t="str">
        <f>IF((AND(AY60=$BE60,AZ60=$BF60)),0,"-")</f>
        <v>-</v>
      </c>
      <c r="BH60" s="162" t="str">
        <f>IF(AY60&gt;$BE60,-1,"-")</f>
        <v>-</v>
      </c>
      <c r="BI60" s="162">
        <f>IF(AZ60&lt;=$BF60,1,"-")</f>
        <v>1</v>
      </c>
      <c r="BJ60" s="42"/>
      <c r="BK60" s="42"/>
      <c r="BL60" s="42"/>
      <c r="BM60" s="35"/>
      <c r="BN60" s="1"/>
      <c r="BO60" s="1"/>
      <c r="BP60" s="1"/>
      <c r="BQ60" s="1"/>
    </row>
    <row r="61" spans="2:69" ht="13.5" customHeight="1" outlineLevel="1">
      <c r="B61" s="75"/>
      <c r="C61" s="76"/>
      <c r="D61" s="47" t="str">
        <f>'СТАРТ+'!I42</f>
        <v>401В</v>
      </c>
      <c r="E61" s="63">
        <f>'СТАРТ+'!J42</f>
        <v>5</v>
      </c>
      <c r="F61" s="70" t="e">
        <f>'СТАРТ+'!K42</f>
        <v>#REF!</v>
      </c>
      <c r="G61" s="71">
        <v>7</v>
      </c>
      <c r="H61" s="71">
        <v>6.5</v>
      </c>
      <c r="I61" s="71">
        <v>6.5</v>
      </c>
      <c r="J61" s="71">
        <v>7</v>
      </c>
      <c r="K61" s="71">
        <v>6.5</v>
      </c>
      <c r="L61" s="71">
        <v>7</v>
      </c>
      <c r="M61" s="71">
        <v>7</v>
      </c>
      <c r="N61" s="268">
        <f>(SUM(G61:M61)-LARGE(G61:M61,1)-LARGE(G61:M61,2)-SMALL(G61:M61,1)-SMALL(G61:M61,2))</f>
        <v>20.5</v>
      </c>
      <c r="O61" s="73" t="e">
        <f>(SUM(G61:M61)-LARGE(G61:M61,1)-LARGE(G61:M61,2)-SMALL(G61:M61,1)-SMALL(G61:M61,2))*F61</f>
        <v>#REF!</v>
      </c>
      <c r="P61" s="86" t="e">
        <f t="shared" si="14"/>
        <v>#REF!</v>
      </c>
      <c r="Q61" s="188"/>
      <c r="R61" s="231"/>
      <c r="S61" s="8"/>
      <c r="T61" s="40"/>
      <c r="U61" s="187" t="str">
        <f t="shared" si="15"/>
        <v>401В</v>
      </c>
      <c r="V61" s="188">
        <f t="shared" si="15"/>
        <v>5</v>
      </c>
      <c r="W61" s="41">
        <f>ROUND(G61,1)</f>
        <v>7</v>
      </c>
      <c r="X61" s="141">
        <f>IF((AND(W61&gt;=BE61,W61&lt;=BF61)),0,"-")</f>
        <v>0</v>
      </c>
      <c r="Y61" s="135" t="str">
        <f>IF(W61&gt;BF61,1,"-")</f>
        <v>-</v>
      </c>
      <c r="Z61" s="136" t="str">
        <f>IF(W61&lt;BE61,-1,"-")</f>
        <v>-</v>
      </c>
      <c r="AA61" s="41">
        <f>H61</f>
        <v>6.5</v>
      </c>
      <c r="AB61" s="141">
        <f>IF((AND(AA61&gt;=$BE61,AA61&lt;=$BF61)),0,"-")</f>
        <v>0</v>
      </c>
      <c r="AC61" s="135" t="str">
        <f>IF(AA61&gt;$BF61,1,"-")</f>
        <v>-</v>
      </c>
      <c r="AD61" s="136" t="str">
        <f>IF(AA61&lt;$BE61,-1,"-")</f>
        <v>-</v>
      </c>
      <c r="AE61" s="41">
        <f>I61</f>
        <v>6.5</v>
      </c>
      <c r="AF61" s="141">
        <f>IF((AND(AE61&gt;=$BE61,AE61&lt;=$BF61)),0,"-")</f>
        <v>0</v>
      </c>
      <c r="AG61" s="135" t="str">
        <f>IF(AE61&gt;$BF61,1,"-")</f>
        <v>-</v>
      </c>
      <c r="AH61" s="136" t="str">
        <f>IF(AE61&lt;$BE61,-1,"-")</f>
        <v>-</v>
      </c>
      <c r="AI61" s="41">
        <f>J61</f>
        <v>7</v>
      </c>
      <c r="AJ61" s="141">
        <f>IF((AND(AI61&gt;=$BE61,AI61&lt;=$BF61)),0,"-")</f>
        <v>0</v>
      </c>
      <c r="AK61" s="135" t="str">
        <f>IF(AI61&gt;$BF61,1,"-")</f>
        <v>-</v>
      </c>
      <c r="AL61" s="136" t="str">
        <f>IF(AI61&lt;$BE61,-1,"-")</f>
        <v>-</v>
      </c>
      <c r="AM61" s="41">
        <f>K61</f>
        <v>6.5</v>
      </c>
      <c r="AN61" s="141">
        <f>IF((AND(AM61&gt;=$BE61,AM61&lt;=$BF61)),0,"-")</f>
        <v>0</v>
      </c>
      <c r="AO61" s="135" t="str">
        <f>IF(AM61&gt;$BF61,1,"-")</f>
        <v>-</v>
      </c>
      <c r="AP61" s="136" t="str">
        <f>IF(AM61&lt;$BE61,-1,"-")</f>
        <v>-</v>
      </c>
      <c r="AQ61" s="41">
        <f>L61</f>
        <v>7</v>
      </c>
      <c r="AR61" s="141">
        <f>IF((AND(AQ61&gt;=$BE61,AQ61&lt;=$BF61)),0,"-")</f>
        <v>0</v>
      </c>
      <c r="AS61" s="135" t="str">
        <f>IF(AQ61&gt;$BF61,1,"-")</f>
        <v>-</v>
      </c>
      <c r="AT61" s="136" t="str">
        <f>IF(AQ61&lt;$BE61,-1,"-")</f>
        <v>-</v>
      </c>
      <c r="AU61" s="41">
        <f>M61</f>
        <v>7</v>
      </c>
      <c r="AV61" s="141">
        <f>IF((AND(AU61&gt;=$BE61,AU61&lt;=$BF61)),0,"-")</f>
        <v>0</v>
      </c>
      <c r="AW61" s="135" t="str">
        <f>IF(AU61&gt;$BF61,1,"-")</f>
        <v>-</v>
      </c>
      <c r="AX61" s="153" t="str">
        <f>IF(AU61&lt;$BE61,-1,"-")</f>
        <v>-</v>
      </c>
      <c r="AY61" s="189">
        <v>5</v>
      </c>
      <c r="AZ61" s="189">
        <v>5.5</v>
      </c>
      <c r="BA61" s="190">
        <f>N61</f>
        <v>20.5</v>
      </c>
      <c r="BB61" s="45">
        <f>N61/3</f>
        <v>6.833333333333333</v>
      </c>
      <c r="BC61" s="150">
        <f>ROUND(BB61,1)</f>
        <v>6.8</v>
      </c>
      <c r="BD61" s="148">
        <f>MATCH(BC61,$P$225:$P$325,0)</f>
        <v>69</v>
      </c>
      <c r="BE61" s="165">
        <f>INDEX($Q$225:$Q$325,BD61,1)</f>
        <v>6.5</v>
      </c>
      <c r="BF61" s="165">
        <f>INDEX($R$225:$R$325,BD61,1)</f>
        <v>7</v>
      </c>
      <c r="BG61" s="191" t="str">
        <f>IF((AND(AY61=$BE61,AZ61=$BF61)),0,"-")</f>
        <v>-</v>
      </c>
      <c r="BH61" s="191" t="str">
        <f>IF(AY61&gt;$BE61,-1,"-")</f>
        <v>-</v>
      </c>
      <c r="BI61" s="191">
        <f>IF(AZ61&lt;=$BF61,1,"-")</f>
        <v>1</v>
      </c>
      <c r="BJ61" s="126"/>
      <c r="BK61" s="126"/>
      <c r="BL61" s="126"/>
      <c r="BM61" s="1"/>
      <c r="BN61" s="1"/>
      <c r="BO61" s="1"/>
      <c r="BP61" s="1"/>
      <c r="BQ61" s="1"/>
    </row>
    <row r="62" spans="2:69" ht="13.5" customHeight="1" outlineLevel="1">
      <c r="B62" s="75"/>
      <c r="C62" s="76"/>
      <c r="D62" s="47" t="str">
        <f>'СТАРТ+'!L42</f>
        <v>103В</v>
      </c>
      <c r="E62" s="63">
        <f>'СТАРТ+'!M42</f>
        <v>5</v>
      </c>
      <c r="F62" s="70" t="e">
        <f>'СТАРТ+'!N42</f>
        <v>#REF!</v>
      </c>
      <c r="G62" s="71">
        <v>6.5</v>
      </c>
      <c r="H62" s="71">
        <v>6.5</v>
      </c>
      <c r="I62" s="71">
        <v>6.5</v>
      </c>
      <c r="J62" s="71">
        <v>7</v>
      </c>
      <c r="K62" s="71">
        <v>5.5</v>
      </c>
      <c r="L62" s="71">
        <v>5.5</v>
      </c>
      <c r="M62" s="71">
        <v>6.5</v>
      </c>
      <c r="N62" s="268">
        <f>(SUM(G62:M62)-LARGE(G62:M62,1)-LARGE(G62:M62,2)-SMALL(G62:M62,1)-SMALL(G62:M62,2))</f>
        <v>19.5</v>
      </c>
      <c r="O62" s="73" t="e">
        <f>(SUM(G62:M62)-LARGE(G62:M62,1)-LARGE(G62:M62,2)-SMALL(G62:M62,1)-SMALL(G62:M62,2))*F62</f>
        <v>#REF!</v>
      </c>
      <c r="P62" s="86" t="e">
        <f t="shared" si="14"/>
        <v>#REF!</v>
      </c>
      <c r="Q62" s="232"/>
      <c r="R62" s="231"/>
      <c r="S62" s="8"/>
      <c r="T62" s="40"/>
      <c r="U62" s="132" t="str">
        <f t="shared" si="15"/>
        <v>103В</v>
      </c>
      <c r="V62" s="131">
        <f t="shared" si="15"/>
        <v>5</v>
      </c>
      <c r="W62" s="41">
        <f>ROUND(G62,1)</f>
        <v>6.5</v>
      </c>
      <c r="X62" s="141">
        <f>IF((AND(W62&gt;=BE62,W62&lt;=BF62)),0,"-")</f>
        <v>0</v>
      </c>
      <c r="Y62" s="135" t="str">
        <f>IF(W62&gt;BF62,1,"-")</f>
        <v>-</v>
      </c>
      <c r="Z62" s="136" t="str">
        <f>IF(W62&lt;BE62,-1,"-")</f>
        <v>-</v>
      </c>
      <c r="AA62" s="41">
        <f>H62</f>
        <v>6.5</v>
      </c>
      <c r="AB62" s="141">
        <f>IF((AND(AA62&gt;=$BE62,AA62&lt;=$BF62)),0,"-")</f>
        <v>0</v>
      </c>
      <c r="AC62" s="135" t="str">
        <f>IF(AA62&gt;$BF62,1,"-")</f>
        <v>-</v>
      </c>
      <c r="AD62" s="136" t="str">
        <f>IF(AA62&lt;$BE62,-1,"-")</f>
        <v>-</v>
      </c>
      <c r="AE62" s="41">
        <f>I62</f>
        <v>6.5</v>
      </c>
      <c r="AF62" s="141">
        <f>IF((AND(AE62&gt;=$BE62,AE62&lt;=$BF62)),0,"-")</f>
        <v>0</v>
      </c>
      <c r="AG62" s="135" t="str">
        <f>IF(AE62&gt;$BF62,1,"-")</f>
        <v>-</v>
      </c>
      <c r="AH62" s="136" t="str">
        <f>IF(AE62&lt;$BE62,-1,"-")</f>
        <v>-</v>
      </c>
      <c r="AI62" s="41">
        <f>J62</f>
        <v>7</v>
      </c>
      <c r="AJ62" s="141">
        <f>IF((AND(AI62&gt;=$BE62,AI62&lt;=$BF62)),0,"-")</f>
        <v>0</v>
      </c>
      <c r="AK62" s="135" t="str">
        <f>IF(AI62&gt;$BF62,1,"-")</f>
        <v>-</v>
      </c>
      <c r="AL62" s="136" t="str">
        <f>IF(AI62&lt;$BE62,-1,"-")</f>
        <v>-</v>
      </c>
      <c r="AM62" s="41">
        <f>K62</f>
        <v>5.5</v>
      </c>
      <c r="AN62" s="141" t="str">
        <f>IF((AND(AM62&gt;=$BE62,AM62&lt;=$BF62)),0,"-")</f>
        <v>-</v>
      </c>
      <c r="AO62" s="135" t="str">
        <f>IF(AM62&gt;$BF62,1,"-")</f>
        <v>-</v>
      </c>
      <c r="AP62" s="136">
        <f>IF(AM62&lt;$BE62,-1,"-")</f>
        <v>-1</v>
      </c>
      <c r="AQ62" s="41">
        <f>L62</f>
        <v>5.5</v>
      </c>
      <c r="AR62" s="141" t="str">
        <f>IF((AND(AQ62&gt;=$BE62,AQ62&lt;=$BF62)),0,"-")</f>
        <v>-</v>
      </c>
      <c r="AS62" s="135" t="str">
        <f>IF(AQ62&gt;$BF62,1,"-")</f>
        <v>-</v>
      </c>
      <c r="AT62" s="136">
        <f>IF(AQ62&lt;$BE62,-1,"-")</f>
        <v>-1</v>
      </c>
      <c r="AU62" s="41">
        <f>M62</f>
        <v>6.5</v>
      </c>
      <c r="AV62" s="141">
        <f>IF((AND(AU62&gt;=$BE62,AU62&lt;=$BF62)),0,"-")</f>
        <v>0</v>
      </c>
      <c r="AW62" s="135" t="str">
        <f>IF(AU62&gt;$BF62,1,"-")</f>
        <v>-</v>
      </c>
      <c r="AX62" s="153" t="str">
        <f>IF(AU62&lt;$BE62,-1,"-")</f>
        <v>-</v>
      </c>
      <c r="AY62" s="169">
        <v>7</v>
      </c>
      <c r="AZ62" s="169">
        <v>7.5</v>
      </c>
      <c r="BA62" s="155">
        <f>N62</f>
        <v>19.5</v>
      </c>
      <c r="BB62" s="45">
        <f>N62/3</f>
        <v>6.5</v>
      </c>
      <c r="BC62" s="150">
        <f>ROUND(BB62,1)</f>
        <v>6.5</v>
      </c>
      <c r="BD62" s="148">
        <f>MATCH(BC62,$P$225:$P$325,0)</f>
        <v>66</v>
      </c>
      <c r="BE62" s="165">
        <f>INDEX($Q$225:$Q$325,BD62,1)</f>
        <v>6</v>
      </c>
      <c r="BF62" s="165">
        <f>INDEX($R$225:$R$325,BD62,1)</f>
        <v>7</v>
      </c>
      <c r="BG62" s="170" t="str">
        <f>IF((AND(AY62=$BE62,AZ62=$BF62)),0,"-")</f>
        <v>-</v>
      </c>
      <c r="BH62" s="170">
        <f>IF(AY62&gt;$BE62,-1,"-")</f>
        <v>-1</v>
      </c>
      <c r="BI62" s="170" t="str">
        <f>IF(AZ62&lt;=$BF62,1,"-")</f>
        <v>-</v>
      </c>
      <c r="BJ62" s="42"/>
      <c r="BK62" s="42"/>
      <c r="BL62" s="42"/>
      <c r="BM62" s="151"/>
      <c r="BN62" s="151"/>
      <c r="BO62" s="1"/>
      <c r="BP62" s="1"/>
      <c r="BQ62" s="1"/>
    </row>
    <row r="63" spans="2:69" ht="13.5" customHeight="1" outlineLevel="1">
      <c r="B63" s="75"/>
      <c r="C63" s="79"/>
      <c r="D63" s="80" t="s">
        <v>3</v>
      </c>
      <c r="E63" s="65"/>
      <c r="F63" s="81" t="e">
        <f>SUM(F59:F62)</f>
        <v>#REF!</v>
      </c>
      <c r="G63" s="82">
        <v>7.6</v>
      </c>
      <c r="H63" s="83" t="e">
        <f>SUM(G63-F63)</f>
        <v>#REF!</v>
      </c>
      <c r="I63" s="83"/>
      <c r="J63" s="83"/>
      <c r="K63" s="83"/>
      <c r="L63" s="83"/>
      <c r="M63" s="83"/>
      <c r="N63" s="269"/>
      <c r="O63" s="260" t="e">
        <f>SUM(O59:O62)</f>
        <v>#REF!</v>
      </c>
      <c r="P63" s="86" t="e">
        <f t="shared" si="14"/>
        <v>#REF!</v>
      </c>
      <c r="Q63" s="63"/>
      <c r="R63" s="231"/>
      <c r="S63" s="8"/>
      <c r="T63" s="40"/>
      <c r="X63" s="142">
        <f>COUNT(X59:X60)</f>
        <v>2</v>
      </c>
      <c r="Y63" s="143">
        <f>COUNT(Y59:Y60)</f>
        <v>0</v>
      </c>
      <c r="Z63" s="144">
        <f>COUNT(Z59:Z60)</f>
        <v>0</v>
      </c>
      <c r="AA63" s="107"/>
      <c r="AB63" s="142">
        <f>COUNT(AB59:AB60)</f>
        <v>2</v>
      </c>
      <c r="AC63" s="143">
        <f>COUNT(AC59:AC60)</f>
        <v>0</v>
      </c>
      <c r="AD63" s="144">
        <f>COUNT(AD59:AD60)</f>
        <v>0</v>
      </c>
      <c r="AE63" s="107"/>
      <c r="AF63" s="142">
        <f>COUNT(AF59:AF60)</f>
        <v>2</v>
      </c>
      <c r="AG63" s="143">
        <f>COUNT(AG59:AG60)</f>
        <v>0</v>
      </c>
      <c r="AH63" s="144">
        <f>COUNT(AH59:AH60)</f>
        <v>0</v>
      </c>
      <c r="AI63" s="107"/>
      <c r="AJ63" s="142">
        <f>COUNT(AJ59:AJ60)</f>
        <v>2</v>
      </c>
      <c r="AK63" s="143">
        <f>COUNT(AK59:AK60)</f>
        <v>0</v>
      </c>
      <c r="AL63" s="144">
        <f>COUNT(AL59:AL60)</f>
        <v>0</v>
      </c>
      <c r="AM63" s="107"/>
      <c r="AN63" s="142">
        <f>COUNT(AN59:AN60)</f>
        <v>2</v>
      </c>
      <c r="AO63" s="143">
        <f>COUNT(AO59:AO60)</f>
        <v>0</v>
      </c>
      <c r="AP63" s="144">
        <f>COUNT(AP59:AP60)</f>
        <v>0</v>
      </c>
      <c r="AQ63" s="107"/>
      <c r="AR63" s="142">
        <f>COUNT(AR59:AR60)</f>
        <v>2</v>
      </c>
      <c r="AS63" s="143">
        <f>COUNT(AS59:AS60)</f>
        <v>0</v>
      </c>
      <c r="AT63" s="144">
        <f>COUNT(AT59:AT60)</f>
        <v>0</v>
      </c>
      <c r="AU63" s="107"/>
      <c r="AV63" s="142">
        <f>COUNT(AV59:AV60)</f>
        <v>1</v>
      </c>
      <c r="AW63" s="143">
        <f>COUNT(AW59:AW60)</f>
        <v>0</v>
      </c>
      <c r="AX63" s="144">
        <f>COUNT(AX59:AX60)</f>
        <v>1</v>
      </c>
      <c r="AY63" s="47"/>
      <c r="AZ63" s="47"/>
      <c r="BG63" s="166">
        <f>COUNT(BG59:BG62)</f>
        <v>0</v>
      </c>
      <c r="BH63" s="167">
        <f>COUNT(BH59:BH62)</f>
        <v>1</v>
      </c>
      <c r="BI63" s="168">
        <f>COUNT(BI59:BI62)</f>
        <v>3</v>
      </c>
      <c r="BJ63" s="42"/>
      <c r="BK63" s="42"/>
      <c r="BL63" s="42"/>
      <c r="BM63" s="126"/>
      <c r="BN63" s="126"/>
      <c r="BO63" s="1"/>
      <c r="BP63" s="1"/>
      <c r="BQ63" s="1"/>
    </row>
    <row r="64" spans="16:69" ht="13.5" customHeight="1">
      <c r="P64" s="86" t="e">
        <f t="shared" si="14"/>
        <v>#REF!</v>
      </c>
      <c r="X64" s="134">
        <f>COUNT(X61:X62)</f>
        <v>2</v>
      </c>
      <c r="Y64" s="133">
        <f>COUNT(Y61:Y62)</f>
        <v>0</v>
      </c>
      <c r="Z64" s="137">
        <f>COUNT(Z61:Z62)</f>
        <v>0</v>
      </c>
      <c r="AB64" s="134">
        <f>COUNT(AB61:AB62)</f>
        <v>2</v>
      </c>
      <c r="AC64" s="133">
        <f>COUNT(AC61:AC62)</f>
        <v>0</v>
      </c>
      <c r="AD64" s="137">
        <f>COUNT(AD61:AD62)</f>
        <v>0</v>
      </c>
      <c r="AF64" s="134">
        <f>COUNT(AF61:AF62)</f>
        <v>2</v>
      </c>
      <c r="AG64" s="133">
        <f>COUNT(AG61:AG62)</f>
        <v>0</v>
      </c>
      <c r="AH64" s="137">
        <f>COUNT(AH61:AH62)</f>
        <v>0</v>
      </c>
      <c r="AJ64" s="134">
        <f>COUNT(AJ61:AJ62)</f>
        <v>2</v>
      </c>
      <c r="AK64" s="133">
        <f>COUNT(AK61:AK62)</f>
        <v>0</v>
      </c>
      <c r="AL64" s="137">
        <f>COUNT(AL61:AL62)</f>
        <v>0</v>
      </c>
      <c r="AN64" s="134">
        <f>COUNT(AN61:AN62)</f>
        <v>1</v>
      </c>
      <c r="AO64" s="133">
        <f>COUNT(AO61:AO62)</f>
        <v>0</v>
      </c>
      <c r="AP64" s="137">
        <f>COUNT(AP61:AP62)</f>
        <v>1</v>
      </c>
      <c r="AR64" s="134">
        <f>COUNT(AR61:AR62)</f>
        <v>1</v>
      </c>
      <c r="AS64" s="133">
        <f>COUNT(AS61:AS62)</f>
        <v>0</v>
      </c>
      <c r="AT64" s="137">
        <f>COUNT(AT61:AT62)</f>
        <v>1</v>
      </c>
      <c r="AV64" s="134">
        <f>COUNT(AV61:AV62)</f>
        <v>2</v>
      </c>
      <c r="AW64" s="133">
        <f>COUNT(AW61:AW62)</f>
        <v>0</v>
      </c>
      <c r="AX64" s="137">
        <f>COUNT(AX61:AX62)</f>
        <v>0</v>
      </c>
      <c r="BJ64" s="42"/>
      <c r="BK64" s="42"/>
      <c r="BL64" s="42"/>
      <c r="BM64" s="151"/>
      <c r="BN64" s="151"/>
      <c r="BO64" s="1"/>
      <c r="BP64" s="1"/>
      <c r="BQ64" s="1"/>
    </row>
    <row r="65" spans="1:69" s="9" customFormat="1" ht="13.5" customHeight="1">
      <c r="A65" s="29">
        <v>9</v>
      </c>
      <c r="B65" s="63">
        <f>'СТАРТ+'!B76</f>
        <v>11</v>
      </c>
      <c r="C65" s="184" t="str">
        <f>'СТАРТ+'!C76</f>
        <v>КОНОВАЛОВА ПОЛИНА</v>
      </c>
      <c r="D65" s="185"/>
      <c r="E65" s="185"/>
      <c r="F65" s="186"/>
      <c r="G65" s="64"/>
      <c r="H65" s="65" t="str">
        <f>'СТАРТ+'!H76</f>
        <v>2Р</v>
      </c>
      <c r="I65" s="184">
        <f>'СТАРТ+'!I76</f>
        <v>2003</v>
      </c>
      <c r="J65" s="219" t="str">
        <f>'СТАРТ+'!J76</f>
        <v>ПЕНЗА,ПОСДЮСШОР</v>
      </c>
      <c r="K65" s="66"/>
      <c r="L65" s="66"/>
      <c r="M65" s="66"/>
      <c r="N65" s="66"/>
      <c r="O65" s="47"/>
      <c r="P65" s="67" t="e">
        <f>SUM(O70)</f>
        <v>#REF!</v>
      </c>
      <c r="Q65" s="230" t="str">
        <f>'СТАРТ+'!O76</f>
        <v>БОРИСОВ А.В.</v>
      </c>
      <c r="R65" s="230"/>
      <c r="T65" s="38"/>
      <c r="U65" s="132"/>
      <c r="V65" s="131"/>
      <c r="W65" s="197" t="str">
        <f>C65</f>
        <v>КОНОВАЛОВА ПОЛИНА</v>
      </c>
      <c r="X65" s="198"/>
      <c r="Y65" s="198"/>
      <c r="Z65" s="199"/>
      <c r="AA65" s="197"/>
      <c r="AB65" s="197"/>
      <c r="AC65" s="197"/>
      <c r="AD65" s="197"/>
      <c r="AE65" s="196">
        <f>I65</f>
        <v>2003</v>
      </c>
      <c r="AF65" s="197" t="str">
        <f>J65</f>
        <v>ПЕНЗА,ПОСДЮСШОР</v>
      </c>
      <c r="AG65" s="197"/>
      <c r="AH65" s="197"/>
      <c r="AI65" s="197"/>
      <c r="AJ65" s="197"/>
      <c r="AK65" s="197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28"/>
      <c r="BC65" s="129"/>
      <c r="BD65" s="130"/>
      <c r="BE65" s="29"/>
      <c r="BF65" s="29"/>
      <c r="BG65" s="160"/>
      <c r="BH65" s="160"/>
      <c r="BI65" s="161"/>
      <c r="BJ65" s="42"/>
      <c r="BK65" s="42"/>
      <c r="BL65" s="42"/>
      <c r="BM65" s="1"/>
      <c r="BN65" s="1"/>
      <c r="BO65" s="1"/>
      <c r="BP65" s="1"/>
      <c r="BQ65" s="1"/>
    </row>
    <row r="66" spans="1:69" s="9" customFormat="1" ht="13.5" customHeight="1" outlineLevel="1">
      <c r="A66" s="29"/>
      <c r="B66" s="63"/>
      <c r="C66" s="69"/>
      <c r="D66" s="47" t="str">
        <f>'СТАРТ+'!C77</f>
        <v>101В</v>
      </c>
      <c r="E66" s="63">
        <f>'СТАРТ+'!D77</f>
        <v>7</v>
      </c>
      <c r="F66" s="70" t="e">
        <f>'СТАРТ+'!E77</f>
        <v>#REF!</v>
      </c>
      <c r="G66" s="71">
        <v>6.5</v>
      </c>
      <c r="H66" s="71">
        <v>6.5</v>
      </c>
      <c r="I66" s="71">
        <v>6.5</v>
      </c>
      <c r="J66" s="71">
        <v>6.5</v>
      </c>
      <c r="K66" s="71">
        <v>6</v>
      </c>
      <c r="L66" s="71">
        <v>6</v>
      </c>
      <c r="M66" s="71">
        <v>6.5</v>
      </c>
      <c r="N66" s="268">
        <f>(SUM(G66:M66)-LARGE(G66:M66,1)-LARGE(G66:M66,2)-SMALL(G66:M66,1)-SMALL(G66:M66,2))</f>
        <v>19.5</v>
      </c>
      <c r="O66" s="73" t="e">
        <f>(SUM(G66:M66)-LARGE(G66:M66,1)-LARGE(G66:M66,2)-SMALL(G66:M66,1)-SMALL(G66:M66,2))*F66</f>
        <v>#REF!</v>
      </c>
      <c r="P66" s="86" t="e">
        <f aca="true" t="shared" si="16" ref="P66:P71">P65</f>
        <v>#REF!</v>
      </c>
      <c r="Q66" s="131"/>
      <c r="R66" s="230"/>
      <c r="S66" s="34"/>
      <c r="T66" s="39"/>
      <c r="U66" s="132" t="str">
        <f aca="true" t="shared" si="17" ref="U66:V69">D66</f>
        <v>101В</v>
      </c>
      <c r="V66" s="131">
        <f t="shared" si="17"/>
        <v>7</v>
      </c>
      <c r="W66" s="145">
        <f>ROUND(G66,1)</f>
        <v>6.5</v>
      </c>
      <c r="X66" s="138">
        <f>IF((AND(W66&gt;=$BE66,W66&lt;=$BF66)),0,"-")</f>
        <v>0</v>
      </c>
      <c r="Y66" s="139" t="str">
        <f>IF(W66&gt;$BF66,1,"-")</f>
        <v>-</v>
      </c>
      <c r="Z66" s="140" t="str">
        <f>IF(W66&lt;$BE66,-1,"-")</f>
        <v>-</v>
      </c>
      <c r="AA66" s="145">
        <f>H66</f>
        <v>6.5</v>
      </c>
      <c r="AB66" s="138">
        <f>IF((AND(AA66&gt;=$BE66,AA66&lt;=$BF66)),0,"-")</f>
        <v>0</v>
      </c>
      <c r="AC66" s="139" t="str">
        <f>IF(AA66&gt;$BF66,1,"-")</f>
        <v>-</v>
      </c>
      <c r="AD66" s="140" t="str">
        <f>IF(AA66&lt;$BE66,-1,"-")</f>
        <v>-</v>
      </c>
      <c r="AE66" s="145">
        <f>I66</f>
        <v>6.5</v>
      </c>
      <c r="AF66" s="138">
        <f>IF((AND(AE66&gt;=$BE66,AE66&lt;=$BF66)),0,"-")</f>
        <v>0</v>
      </c>
      <c r="AG66" s="139" t="str">
        <f>IF(AE66&gt;$BF66,1,"-")</f>
        <v>-</v>
      </c>
      <c r="AH66" s="140" t="str">
        <f>IF(AE66&lt;$BE66,-1,"-")</f>
        <v>-</v>
      </c>
      <c r="AI66" s="145">
        <f>J66</f>
        <v>6.5</v>
      </c>
      <c r="AJ66" s="138">
        <f>IF((AND(AI66&gt;=$BE66,AI66&lt;=$BF66)),0,"-")</f>
        <v>0</v>
      </c>
      <c r="AK66" s="139" t="str">
        <f>IF(AI66&gt;$BF66,1,"-")</f>
        <v>-</v>
      </c>
      <c r="AL66" s="140" t="str">
        <f>IF(AI66&lt;$BE66,-1,"-")</f>
        <v>-</v>
      </c>
      <c r="AM66" s="145">
        <f>K66</f>
        <v>6</v>
      </c>
      <c r="AN66" s="138">
        <f>IF((AND(AM66&gt;=$BE66,AM66&lt;=$BF66)),0,"-")</f>
        <v>0</v>
      </c>
      <c r="AO66" s="139" t="str">
        <f>IF(AM66&gt;$BF66,1,"-")</f>
        <v>-</v>
      </c>
      <c r="AP66" s="140" t="str">
        <f>IF(AM66&lt;$BE66,-1,"-")</f>
        <v>-</v>
      </c>
      <c r="AQ66" s="145">
        <f>L66</f>
        <v>6</v>
      </c>
      <c r="AR66" s="138">
        <f>IF((AND(AQ66&gt;=$BE66,AQ66&lt;=$BF66)),0,"-")</f>
        <v>0</v>
      </c>
      <c r="AS66" s="139" t="str">
        <f>IF(AQ66&gt;$BF66,1,"-")</f>
        <v>-</v>
      </c>
      <c r="AT66" s="140" t="str">
        <f>IF(AQ66&lt;$BE66,-1,"-")</f>
        <v>-</v>
      </c>
      <c r="AU66" s="145">
        <f>M66</f>
        <v>6.5</v>
      </c>
      <c r="AV66" s="138">
        <f>IF((AND(AU66&gt;=$BE66,AU66&lt;=$BF66)),0,"-")</f>
        <v>0</v>
      </c>
      <c r="AW66" s="139" t="str">
        <f>IF(AU66&gt;$BF66,1,"-")</f>
        <v>-</v>
      </c>
      <c r="AX66" s="152" t="str">
        <f>IF(AU66&lt;$BE66,-1,"-")</f>
        <v>-</v>
      </c>
      <c r="AY66" s="163">
        <v>1</v>
      </c>
      <c r="AZ66" s="163">
        <v>1</v>
      </c>
      <c r="BA66" s="154">
        <f>N66</f>
        <v>19.5</v>
      </c>
      <c r="BB66" s="146">
        <f>N66/3</f>
        <v>6.5</v>
      </c>
      <c r="BC66" s="149">
        <f>ROUND(BB66,1)</f>
        <v>6.5</v>
      </c>
      <c r="BD66" s="147">
        <f>MATCH(BC66,$P$225:$P$325,0)</f>
        <v>66</v>
      </c>
      <c r="BE66" s="165">
        <f>INDEX($Q$225:$Q$325,BD66,1)</f>
        <v>6</v>
      </c>
      <c r="BF66" s="165">
        <f>INDEX($R$225:$R$325,BD66,1)</f>
        <v>7</v>
      </c>
      <c r="BG66" s="162" t="str">
        <f>IF((AND(AY66=$BE66,AZ66=$BF66)),0,"-")</f>
        <v>-</v>
      </c>
      <c r="BH66" s="162" t="str">
        <f>IF(AY66&gt;$BE66,-1,"-")</f>
        <v>-</v>
      </c>
      <c r="BI66" s="162">
        <f>IF(AZ66&lt;=$BF66,1,"-")</f>
        <v>1</v>
      </c>
      <c r="BJ66" s="42"/>
      <c r="BK66" s="42"/>
      <c r="BL66" s="42"/>
      <c r="BM66" s="1"/>
      <c r="BN66" s="1"/>
      <c r="BO66" s="1"/>
      <c r="BP66" s="1"/>
      <c r="BQ66" s="1"/>
    </row>
    <row r="67" spans="1:69" s="9" customFormat="1" ht="13.5" customHeight="1" outlineLevel="1">
      <c r="A67" s="29"/>
      <c r="B67" s="63"/>
      <c r="C67" s="69"/>
      <c r="D67" s="47" t="str">
        <f>'СТАРТ+'!F77</f>
        <v>401В</v>
      </c>
      <c r="E67" s="63">
        <f>'СТАРТ+'!G77</f>
        <v>5</v>
      </c>
      <c r="F67" s="70" t="e">
        <f>'СТАРТ+'!H77</f>
        <v>#REF!</v>
      </c>
      <c r="G67" s="71">
        <v>6.5</v>
      </c>
      <c r="H67" s="71">
        <v>6.5</v>
      </c>
      <c r="I67" s="71">
        <v>6.5</v>
      </c>
      <c r="J67" s="71">
        <v>6.5</v>
      </c>
      <c r="K67" s="71">
        <v>6.5</v>
      </c>
      <c r="L67" s="71">
        <v>6.5</v>
      </c>
      <c r="M67" s="71">
        <v>6.5</v>
      </c>
      <c r="N67" s="268">
        <f>(SUM(G67:M67)-LARGE(G67:M67,1)-LARGE(G67:M67,2)-SMALL(G67:M67,1)-SMALL(G67:M67,2))</f>
        <v>19.5</v>
      </c>
      <c r="O67" s="73" t="e">
        <f>(SUM(G67:M67)-LARGE(G67:M67,1)-LARGE(G67:M67,2)-SMALL(G67:M67,1)-SMALL(G67:M67,2))*F67</f>
        <v>#REF!</v>
      </c>
      <c r="P67" s="86" t="e">
        <f t="shared" si="16"/>
        <v>#REF!</v>
      </c>
      <c r="Q67" s="188"/>
      <c r="R67" s="230"/>
      <c r="S67" s="34"/>
      <c r="T67" s="39"/>
      <c r="U67" s="132" t="str">
        <f t="shared" si="17"/>
        <v>401В</v>
      </c>
      <c r="V67" s="131">
        <f t="shared" si="17"/>
        <v>5</v>
      </c>
      <c r="W67" s="41">
        <f>ROUND(G67,1)</f>
        <v>6.5</v>
      </c>
      <c r="X67" s="141">
        <f>IF((AND(W67&gt;=BE67,W67&lt;=BF67)),0,"-")</f>
        <v>0</v>
      </c>
      <c r="Y67" s="135" t="str">
        <f>IF(W67&gt;BF67,1,"-")</f>
        <v>-</v>
      </c>
      <c r="Z67" s="136" t="str">
        <f>IF(W67&lt;BE67,-1,"-")</f>
        <v>-</v>
      </c>
      <c r="AA67" s="41">
        <f>H67</f>
        <v>6.5</v>
      </c>
      <c r="AB67" s="141">
        <f>IF((AND(AA67&gt;=$BE67,AA67&lt;=$BF67)),0,"-")</f>
        <v>0</v>
      </c>
      <c r="AC67" s="135" t="str">
        <f>IF(AA67&gt;$BF67,1,"-")</f>
        <v>-</v>
      </c>
      <c r="AD67" s="136" t="str">
        <f>IF(AA67&lt;$BE67,-1,"-")</f>
        <v>-</v>
      </c>
      <c r="AE67" s="41">
        <f>I67</f>
        <v>6.5</v>
      </c>
      <c r="AF67" s="141">
        <f>IF((AND(AE67&gt;=$BE67,AE67&lt;=$BF67)),0,"-")</f>
        <v>0</v>
      </c>
      <c r="AG67" s="135" t="str">
        <f>IF(AE67&gt;$BF67,1,"-")</f>
        <v>-</v>
      </c>
      <c r="AH67" s="136" t="str">
        <f>IF(AE67&lt;$BE67,-1,"-")</f>
        <v>-</v>
      </c>
      <c r="AI67" s="41">
        <f>J67</f>
        <v>6.5</v>
      </c>
      <c r="AJ67" s="141">
        <f>IF((AND(AI67&gt;=$BE67,AI67&lt;=$BF67)),0,"-")</f>
        <v>0</v>
      </c>
      <c r="AK67" s="135" t="str">
        <f>IF(AI67&gt;$BF67,1,"-")</f>
        <v>-</v>
      </c>
      <c r="AL67" s="136" t="str">
        <f>IF(AI67&lt;$BE67,-1,"-")</f>
        <v>-</v>
      </c>
      <c r="AM67" s="41">
        <f>K67</f>
        <v>6.5</v>
      </c>
      <c r="AN67" s="141">
        <f>IF((AND(AM67&gt;=$BE67,AM67&lt;=$BF67)),0,"-")</f>
        <v>0</v>
      </c>
      <c r="AO67" s="135" t="str">
        <f>IF(AM67&gt;$BF67,1,"-")</f>
        <v>-</v>
      </c>
      <c r="AP67" s="136" t="str">
        <f>IF(AM67&lt;$BE67,-1,"-")</f>
        <v>-</v>
      </c>
      <c r="AQ67" s="41">
        <f>L67</f>
        <v>6.5</v>
      </c>
      <c r="AR67" s="141">
        <f>IF((AND(AQ67&gt;=$BE67,AQ67&lt;=$BF67)),0,"-")</f>
        <v>0</v>
      </c>
      <c r="AS67" s="135" t="str">
        <f>IF(AQ67&gt;$BF67,1,"-")</f>
        <v>-</v>
      </c>
      <c r="AT67" s="136" t="str">
        <f>IF(AQ67&lt;$BE67,-1,"-")</f>
        <v>-</v>
      </c>
      <c r="AU67" s="41">
        <f>M67</f>
        <v>6.5</v>
      </c>
      <c r="AV67" s="141">
        <f>IF((AND(AU67&gt;=$BE67,AU67&lt;=$BF67)),0,"-")</f>
        <v>0</v>
      </c>
      <c r="AW67" s="135" t="str">
        <f>IF(AU67&gt;$BF67,1,"-")</f>
        <v>-</v>
      </c>
      <c r="AX67" s="153" t="str">
        <f>IF(AU67&lt;$BE67,-1,"-")</f>
        <v>-</v>
      </c>
      <c r="AY67" s="163">
        <v>2</v>
      </c>
      <c r="AZ67" s="163">
        <v>2.5</v>
      </c>
      <c r="BA67" s="155">
        <f>N67</f>
        <v>19.5</v>
      </c>
      <c r="BB67" s="45">
        <f>N67/3</f>
        <v>6.5</v>
      </c>
      <c r="BC67" s="150">
        <f>ROUND(BB67,1)</f>
        <v>6.5</v>
      </c>
      <c r="BD67" s="148">
        <f>MATCH(BC67,$P$225:$P$325,0)</f>
        <v>66</v>
      </c>
      <c r="BE67" s="165">
        <f>INDEX($Q$225:$Q$325,BD67,1)</f>
        <v>6</v>
      </c>
      <c r="BF67" s="165">
        <f>INDEX($R$225:$R$325,BD67,1)</f>
        <v>7</v>
      </c>
      <c r="BG67" s="162" t="str">
        <f>IF((AND(AY67=$BE67,AZ67=$BF67)),0,"-")</f>
        <v>-</v>
      </c>
      <c r="BH67" s="162" t="str">
        <f>IF(AY67&gt;$BE67,-1,"-")</f>
        <v>-</v>
      </c>
      <c r="BI67" s="162">
        <f>IF(AZ67&lt;=$BF67,1,"-")</f>
        <v>1</v>
      </c>
      <c r="BJ67" s="42"/>
      <c r="BK67" s="42"/>
      <c r="BL67" s="42"/>
      <c r="BM67" s="35"/>
      <c r="BN67" s="1"/>
      <c r="BO67" s="1"/>
      <c r="BP67" s="1"/>
      <c r="BQ67" s="1"/>
    </row>
    <row r="68" spans="2:69" ht="13.5" customHeight="1" outlineLevel="1">
      <c r="B68" s="75"/>
      <c r="C68" s="76"/>
      <c r="D68" s="47" t="str">
        <f>'СТАРТ+'!I77</f>
        <v>201С</v>
      </c>
      <c r="E68" s="63">
        <f>'СТАРТ+'!J77</f>
        <v>7</v>
      </c>
      <c r="F68" s="70" t="e">
        <f>'СТАРТ+'!K77</f>
        <v>#REF!</v>
      </c>
      <c r="G68" s="71">
        <v>5.5</v>
      </c>
      <c r="H68" s="71">
        <v>5.5</v>
      </c>
      <c r="I68" s="71">
        <v>6.5</v>
      </c>
      <c r="J68" s="71">
        <v>5.5</v>
      </c>
      <c r="K68" s="71">
        <v>5.5</v>
      </c>
      <c r="L68" s="71">
        <v>6.5</v>
      </c>
      <c r="M68" s="71">
        <v>6</v>
      </c>
      <c r="N68" s="268">
        <f>(SUM(G68:M68)-LARGE(G68:M68,1)-LARGE(G68:M68,2)-SMALL(G68:M68,1)-SMALL(G68:M68,2))</f>
        <v>17</v>
      </c>
      <c r="O68" s="73" t="e">
        <f>(SUM(G68:M68)-LARGE(G68:M68,1)-LARGE(G68:M68,2)-SMALL(G68:M68,1)-SMALL(G68:M68,2))*F68</f>
        <v>#REF!</v>
      </c>
      <c r="P68" s="86" t="e">
        <f t="shared" si="16"/>
        <v>#REF!</v>
      </c>
      <c r="Q68" s="188"/>
      <c r="R68" s="231"/>
      <c r="S68" s="8"/>
      <c r="T68" s="40"/>
      <c r="U68" s="187" t="str">
        <f t="shared" si="17"/>
        <v>201С</v>
      </c>
      <c r="V68" s="188">
        <f t="shared" si="17"/>
        <v>7</v>
      </c>
      <c r="W68" s="41">
        <f>ROUND(G68,1)</f>
        <v>5.5</v>
      </c>
      <c r="X68" s="141">
        <f>IF((AND(W68&gt;=BE68,W68&lt;=BF68)),0,"-")</f>
        <v>0</v>
      </c>
      <c r="Y68" s="135" t="str">
        <f>IF(W68&gt;BF68,1,"-")</f>
        <v>-</v>
      </c>
      <c r="Z68" s="136" t="str">
        <f>IF(W68&lt;BE68,-1,"-")</f>
        <v>-</v>
      </c>
      <c r="AA68" s="41">
        <f>H68</f>
        <v>5.5</v>
      </c>
      <c r="AB68" s="141">
        <f>IF((AND(AA68&gt;=$BE68,AA68&lt;=$BF68)),0,"-")</f>
        <v>0</v>
      </c>
      <c r="AC68" s="135" t="str">
        <f>IF(AA68&gt;$BF68,1,"-")</f>
        <v>-</v>
      </c>
      <c r="AD68" s="136" t="str">
        <f>IF(AA68&lt;$BE68,-1,"-")</f>
        <v>-</v>
      </c>
      <c r="AE68" s="41">
        <f>I68</f>
        <v>6.5</v>
      </c>
      <c r="AF68" s="141" t="str">
        <f>IF((AND(AE68&gt;=$BE68,AE68&lt;=$BF68)),0,"-")</f>
        <v>-</v>
      </c>
      <c r="AG68" s="135">
        <f>IF(AE68&gt;$BF68,1,"-")</f>
        <v>1</v>
      </c>
      <c r="AH68" s="136" t="str">
        <f>IF(AE68&lt;$BE68,-1,"-")</f>
        <v>-</v>
      </c>
      <c r="AI68" s="41">
        <f>J68</f>
        <v>5.5</v>
      </c>
      <c r="AJ68" s="141">
        <f>IF((AND(AI68&gt;=$BE68,AI68&lt;=$BF68)),0,"-")</f>
        <v>0</v>
      </c>
      <c r="AK68" s="135" t="str">
        <f>IF(AI68&gt;$BF68,1,"-")</f>
        <v>-</v>
      </c>
      <c r="AL68" s="136" t="str">
        <f>IF(AI68&lt;$BE68,-1,"-")</f>
        <v>-</v>
      </c>
      <c r="AM68" s="41">
        <f>K68</f>
        <v>5.5</v>
      </c>
      <c r="AN68" s="141">
        <f>IF((AND(AM68&gt;=$BE68,AM68&lt;=$BF68)),0,"-")</f>
        <v>0</v>
      </c>
      <c r="AO68" s="135" t="str">
        <f>IF(AM68&gt;$BF68,1,"-")</f>
        <v>-</v>
      </c>
      <c r="AP68" s="136" t="str">
        <f>IF(AM68&lt;$BE68,-1,"-")</f>
        <v>-</v>
      </c>
      <c r="AQ68" s="41">
        <f>L68</f>
        <v>6.5</v>
      </c>
      <c r="AR68" s="141" t="str">
        <f>IF((AND(AQ68&gt;=$BE68,AQ68&lt;=$BF68)),0,"-")</f>
        <v>-</v>
      </c>
      <c r="AS68" s="135">
        <f>IF(AQ68&gt;$BF68,1,"-")</f>
        <v>1</v>
      </c>
      <c r="AT68" s="136" t="str">
        <f>IF(AQ68&lt;$BE68,-1,"-")</f>
        <v>-</v>
      </c>
      <c r="AU68" s="41">
        <f>M68</f>
        <v>6</v>
      </c>
      <c r="AV68" s="141">
        <f>IF((AND(AU68&gt;=$BE68,AU68&lt;=$BF68)),0,"-")</f>
        <v>0</v>
      </c>
      <c r="AW68" s="135" t="str">
        <f>IF(AU68&gt;$BF68,1,"-")</f>
        <v>-</v>
      </c>
      <c r="AX68" s="153" t="str">
        <f>IF(AU68&lt;$BE68,-1,"-")</f>
        <v>-</v>
      </c>
      <c r="AY68" s="189">
        <v>5</v>
      </c>
      <c r="AZ68" s="189">
        <v>5.5</v>
      </c>
      <c r="BA68" s="190">
        <f>N68</f>
        <v>17</v>
      </c>
      <c r="BB68" s="45">
        <f>N68/3</f>
        <v>5.666666666666667</v>
      </c>
      <c r="BC68" s="150">
        <f>ROUND(BB68,1)</f>
        <v>5.7</v>
      </c>
      <c r="BD68" s="148">
        <f>MATCH(BC68,$P$225:$P$325,0)</f>
        <v>58</v>
      </c>
      <c r="BE68" s="165">
        <f>INDEX($Q$225:$Q$325,BD68,1)</f>
        <v>5.5</v>
      </c>
      <c r="BF68" s="165">
        <f>INDEX($R$225:$R$325,BD68,1)</f>
        <v>6</v>
      </c>
      <c r="BG68" s="191" t="str">
        <f>IF((AND(AY68=$BE68,AZ68=$BF68)),0,"-")</f>
        <v>-</v>
      </c>
      <c r="BH68" s="191" t="str">
        <f>IF(AY68&gt;$BE68,-1,"-")</f>
        <v>-</v>
      </c>
      <c r="BI68" s="191">
        <f>IF(AZ68&lt;=$BF68,1,"-")</f>
        <v>1</v>
      </c>
      <c r="BJ68" s="126"/>
      <c r="BK68" s="126"/>
      <c r="BL68" s="126"/>
      <c r="BM68" s="1"/>
      <c r="BN68" s="1"/>
      <c r="BO68" s="1"/>
      <c r="BP68" s="1"/>
      <c r="BQ68" s="1"/>
    </row>
    <row r="69" spans="2:69" ht="13.5" customHeight="1" outlineLevel="1">
      <c r="B69" s="75"/>
      <c r="C69" s="76"/>
      <c r="D69" s="47" t="str">
        <f>'СТАРТ+'!L77</f>
        <v>612В</v>
      </c>
      <c r="E69" s="63">
        <f>'СТАРТ+'!M77</f>
        <v>5</v>
      </c>
      <c r="F69" s="70" t="e">
        <f>'СТАРТ+'!N77</f>
        <v>#REF!</v>
      </c>
      <c r="G69" s="71">
        <v>6</v>
      </c>
      <c r="H69" s="71">
        <v>6.5</v>
      </c>
      <c r="I69" s="71">
        <v>7.5</v>
      </c>
      <c r="J69" s="71">
        <v>7</v>
      </c>
      <c r="K69" s="71">
        <v>6</v>
      </c>
      <c r="L69" s="71">
        <v>6.5</v>
      </c>
      <c r="M69" s="71">
        <v>7</v>
      </c>
      <c r="N69" s="268">
        <f>(SUM(G69:M69)-LARGE(G69:M69,1)-LARGE(G69:M69,2)-SMALL(G69:M69,1)-SMALL(G69:M69,2))</f>
        <v>20</v>
      </c>
      <c r="O69" s="73" t="e">
        <f>(SUM(G69:M69)-LARGE(G69:M69,1)-LARGE(G69:M69,2)-SMALL(G69:M69,1)-SMALL(G69:M69,2))*F69</f>
        <v>#REF!</v>
      </c>
      <c r="P69" s="86" t="e">
        <f t="shared" si="16"/>
        <v>#REF!</v>
      </c>
      <c r="Q69" s="232"/>
      <c r="R69" s="231"/>
      <c r="S69" s="8"/>
      <c r="T69" s="40"/>
      <c r="U69" s="132" t="str">
        <f t="shared" si="17"/>
        <v>612В</v>
      </c>
      <c r="V69" s="131">
        <f t="shared" si="17"/>
        <v>5</v>
      </c>
      <c r="W69" s="41">
        <f>ROUND(G69,1)</f>
        <v>6</v>
      </c>
      <c r="X69" s="141" t="str">
        <f>IF((AND(W69&gt;=BE69,W69&lt;=BF69)),0,"-")</f>
        <v>-</v>
      </c>
      <c r="Y69" s="135" t="str">
        <f>IF(W69&gt;BF69,1,"-")</f>
        <v>-</v>
      </c>
      <c r="Z69" s="136">
        <f>IF(W69&lt;BE69,-1,"-")</f>
        <v>-1</v>
      </c>
      <c r="AA69" s="41">
        <f>H69</f>
        <v>6.5</v>
      </c>
      <c r="AB69" s="141">
        <f>IF((AND(AA69&gt;=$BE69,AA69&lt;=$BF69)),0,"-")</f>
        <v>0</v>
      </c>
      <c r="AC69" s="135" t="str">
        <f>IF(AA69&gt;$BF69,1,"-")</f>
        <v>-</v>
      </c>
      <c r="AD69" s="136" t="str">
        <f>IF(AA69&lt;$BE69,-1,"-")</f>
        <v>-</v>
      </c>
      <c r="AE69" s="41">
        <f>I69</f>
        <v>7.5</v>
      </c>
      <c r="AF69" s="141" t="str">
        <f>IF((AND(AE69&gt;=$BE69,AE69&lt;=$BF69)),0,"-")</f>
        <v>-</v>
      </c>
      <c r="AG69" s="135">
        <f>IF(AE69&gt;$BF69,1,"-")</f>
        <v>1</v>
      </c>
      <c r="AH69" s="136" t="str">
        <f>IF(AE69&lt;$BE69,-1,"-")</f>
        <v>-</v>
      </c>
      <c r="AI69" s="41">
        <f>J69</f>
        <v>7</v>
      </c>
      <c r="AJ69" s="141">
        <f>IF((AND(AI69&gt;=$BE69,AI69&lt;=$BF69)),0,"-")</f>
        <v>0</v>
      </c>
      <c r="AK69" s="135" t="str">
        <f>IF(AI69&gt;$BF69,1,"-")</f>
        <v>-</v>
      </c>
      <c r="AL69" s="136" t="str">
        <f>IF(AI69&lt;$BE69,-1,"-")</f>
        <v>-</v>
      </c>
      <c r="AM69" s="41">
        <f>K69</f>
        <v>6</v>
      </c>
      <c r="AN69" s="141" t="str">
        <f>IF((AND(AM69&gt;=$BE69,AM69&lt;=$BF69)),0,"-")</f>
        <v>-</v>
      </c>
      <c r="AO69" s="135" t="str">
        <f>IF(AM69&gt;$BF69,1,"-")</f>
        <v>-</v>
      </c>
      <c r="AP69" s="136">
        <f>IF(AM69&lt;$BE69,-1,"-")</f>
        <v>-1</v>
      </c>
      <c r="AQ69" s="41">
        <f>L69</f>
        <v>6.5</v>
      </c>
      <c r="AR69" s="141">
        <f>IF((AND(AQ69&gt;=$BE69,AQ69&lt;=$BF69)),0,"-")</f>
        <v>0</v>
      </c>
      <c r="AS69" s="135" t="str">
        <f>IF(AQ69&gt;$BF69,1,"-")</f>
        <v>-</v>
      </c>
      <c r="AT69" s="136" t="str">
        <f>IF(AQ69&lt;$BE69,-1,"-")</f>
        <v>-</v>
      </c>
      <c r="AU69" s="41">
        <f>M69</f>
        <v>7</v>
      </c>
      <c r="AV69" s="141">
        <f>IF((AND(AU69&gt;=$BE69,AU69&lt;=$BF69)),0,"-")</f>
        <v>0</v>
      </c>
      <c r="AW69" s="135" t="str">
        <f>IF(AU69&gt;$BF69,1,"-")</f>
        <v>-</v>
      </c>
      <c r="AX69" s="153" t="str">
        <f>IF(AU69&lt;$BE69,-1,"-")</f>
        <v>-</v>
      </c>
      <c r="AY69" s="169">
        <v>7</v>
      </c>
      <c r="AZ69" s="169">
        <v>7.5</v>
      </c>
      <c r="BA69" s="155">
        <f>N69</f>
        <v>20</v>
      </c>
      <c r="BB69" s="45">
        <f>N69/3</f>
        <v>6.666666666666667</v>
      </c>
      <c r="BC69" s="150">
        <f>ROUND(BB69,1)</f>
        <v>6.7</v>
      </c>
      <c r="BD69" s="148">
        <f>MATCH(BC69,$P$225:$P$325,0)</f>
        <v>68</v>
      </c>
      <c r="BE69" s="165">
        <f>INDEX($Q$225:$Q$325,BD69,1)</f>
        <v>6.5</v>
      </c>
      <c r="BF69" s="165">
        <f>INDEX($R$225:$R$325,BD69,1)</f>
        <v>7</v>
      </c>
      <c r="BG69" s="170" t="str">
        <f>IF((AND(AY69=$BE69,AZ69=$BF69)),0,"-")</f>
        <v>-</v>
      </c>
      <c r="BH69" s="170">
        <f>IF(AY69&gt;$BE69,-1,"-")</f>
        <v>-1</v>
      </c>
      <c r="BI69" s="170" t="str">
        <f>IF(AZ69&lt;=$BF69,1,"-")</f>
        <v>-</v>
      </c>
      <c r="BJ69" s="42"/>
      <c r="BK69" s="42"/>
      <c r="BL69" s="42"/>
      <c r="BM69" s="151"/>
      <c r="BN69" s="151"/>
      <c r="BO69" s="1"/>
      <c r="BP69" s="1"/>
      <c r="BQ69" s="1"/>
    </row>
    <row r="70" spans="2:69" ht="13.5" customHeight="1" outlineLevel="1">
      <c r="B70" s="75"/>
      <c r="C70" s="79"/>
      <c r="D70" s="80" t="s">
        <v>3</v>
      </c>
      <c r="E70" s="65"/>
      <c r="F70" s="81" t="e">
        <f>SUM(F66:F69)</f>
        <v>#REF!</v>
      </c>
      <c r="G70" s="82">
        <v>7.6</v>
      </c>
      <c r="H70" s="83" t="e">
        <f>SUM(G70-F70)</f>
        <v>#REF!</v>
      </c>
      <c r="I70" s="83"/>
      <c r="J70" s="83"/>
      <c r="K70" s="83"/>
      <c r="L70" s="83"/>
      <c r="M70" s="83"/>
      <c r="N70" s="269"/>
      <c r="O70" s="260" t="e">
        <f>SUM(O66:O69)</f>
        <v>#REF!</v>
      </c>
      <c r="P70" s="86" t="e">
        <f t="shared" si="16"/>
        <v>#REF!</v>
      </c>
      <c r="Q70" s="63"/>
      <c r="R70" s="231"/>
      <c r="S70" s="8"/>
      <c r="T70" s="40"/>
      <c r="X70" s="142">
        <f>COUNT(X66:X67)</f>
        <v>2</v>
      </c>
      <c r="Y70" s="143">
        <f>COUNT(Y66:Y67)</f>
        <v>0</v>
      </c>
      <c r="Z70" s="144">
        <f>COUNT(Z66:Z67)</f>
        <v>0</v>
      </c>
      <c r="AA70" s="107"/>
      <c r="AB70" s="142">
        <f>COUNT(AB66:AB67)</f>
        <v>2</v>
      </c>
      <c r="AC70" s="143">
        <f>COUNT(AC66:AC67)</f>
        <v>0</v>
      </c>
      <c r="AD70" s="144">
        <f>COUNT(AD66:AD67)</f>
        <v>0</v>
      </c>
      <c r="AE70" s="107"/>
      <c r="AF70" s="142">
        <f>COUNT(AF66:AF67)</f>
        <v>2</v>
      </c>
      <c r="AG70" s="143">
        <f>COUNT(AG66:AG67)</f>
        <v>0</v>
      </c>
      <c r="AH70" s="144">
        <f>COUNT(AH66:AH67)</f>
        <v>0</v>
      </c>
      <c r="AI70" s="107"/>
      <c r="AJ70" s="142">
        <f>COUNT(AJ66:AJ67)</f>
        <v>2</v>
      </c>
      <c r="AK70" s="143">
        <f>COUNT(AK66:AK67)</f>
        <v>0</v>
      </c>
      <c r="AL70" s="144">
        <f>COUNT(AL66:AL67)</f>
        <v>0</v>
      </c>
      <c r="AM70" s="107"/>
      <c r="AN70" s="142">
        <f>COUNT(AN66:AN67)</f>
        <v>2</v>
      </c>
      <c r="AO70" s="143">
        <f>COUNT(AO66:AO67)</f>
        <v>0</v>
      </c>
      <c r="AP70" s="144">
        <f>COUNT(AP66:AP67)</f>
        <v>0</v>
      </c>
      <c r="AQ70" s="107"/>
      <c r="AR70" s="142">
        <f>COUNT(AR66:AR67)</f>
        <v>2</v>
      </c>
      <c r="AS70" s="143">
        <f>COUNT(AS66:AS67)</f>
        <v>0</v>
      </c>
      <c r="AT70" s="144">
        <f>COUNT(AT66:AT67)</f>
        <v>0</v>
      </c>
      <c r="AU70" s="107"/>
      <c r="AV70" s="142">
        <f>COUNT(AV66:AV67)</f>
        <v>2</v>
      </c>
      <c r="AW70" s="143">
        <f>COUNT(AW66:AW67)</f>
        <v>0</v>
      </c>
      <c r="AX70" s="144">
        <f>COUNT(AX66:AX67)</f>
        <v>0</v>
      </c>
      <c r="AY70" s="47"/>
      <c r="AZ70" s="47"/>
      <c r="BG70" s="166">
        <f>COUNT(BG66:BG69)</f>
        <v>0</v>
      </c>
      <c r="BH70" s="167">
        <f>COUNT(BH66:BH69)</f>
        <v>1</v>
      </c>
      <c r="BI70" s="168">
        <f>COUNT(BI66:BI69)</f>
        <v>3</v>
      </c>
      <c r="BJ70" s="42"/>
      <c r="BK70" s="42"/>
      <c r="BL70" s="42"/>
      <c r="BM70" s="126"/>
      <c r="BN70" s="126"/>
      <c r="BO70" s="1"/>
      <c r="BP70" s="1"/>
      <c r="BQ70" s="1"/>
    </row>
    <row r="71" spans="16:69" ht="13.5" customHeight="1">
      <c r="P71" s="86" t="e">
        <f t="shared" si="16"/>
        <v>#REF!</v>
      </c>
      <c r="X71" s="134">
        <f>COUNT(X68:X69)</f>
        <v>1</v>
      </c>
      <c r="Y71" s="133">
        <f>COUNT(Y68:Y69)</f>
        <v>0</v>
      </c>
      <c r="Z71" s="137">
        <f>COUNT(Z68:Z69)</f>
        <v>1</v>
      </c>
      <c r="AB71" s="134">
        <f>COUNT(AB68:AB69)</f>
        <v>2</v>
      </c>
      <c r="AC71" s="133">
        <f>COUNT(AC68:AC69)</f>
        <v>0</v>
      </c>
      <c r="AD71" s="137">
        <f>COUNT(AD68:AD69)</f>
        <v>0</v>
      </c>
      <c r="AF71" s="134">
        <f>COUNT(AF68:AF69)</f>
        <v>0</v>
      </c>
      <c r="AG71" s="133">
        <f>COUNT(AG68:AG69)</f>
        <v>2</v>
      </c>
      <c r="AH71" s="137">
        <f>COUNT(AH68:AH69)</f>
        <v>0</v>
      </c>
      <c r="AJ71" s="134">
        <f>COUNT(AJ68:AJ69)</f>
        <v>2</v>
      </c>
      <c r="AK71" s="133">
        <f>COUNT(AK68:AK69)</f>
        <v>0</v>
      </c>
      <c r="AL71" s="137">
        <f>COUNT(AL68:AL69)</f>
        <v>0</v>
      </c>
      <c r="AN71" s="134">
        <f>COUNT(AN68:AN69)</f>
        <v>1</v>
      </c>
      <c r="AO71" s="133">
        <f>COUNT(AO68:AO69)</f>
        <v>0</v>
      </c>
      <c r="AP71" s="137">
        <f>COUNT(AP68:AP69)</f>
        <v>1</v>
      </c>
      <c r="AR71" s="134">
        <f>COUNT(AR68:AR69)</f>
        <v>1</v>
      </c>
      <c r="AS71" s="133">
        <f>COUNT(AS68:AS69)</f>
        <v>1</v>
      </c>
      <c r="AT71" s="137">
        <f>COUNT(AT68:AT69)</f>
        <v>0</v>
      </c>
      <c r="AV71" s="134">
        <f>COUNT(AV68:AV69)</f>
        <v>2</v>
      </c>
      <c r="AW71" s="133">
        <f>COUNT(AW68:AW69)</f>
        <v>0</v>
      </c>
      <c r="AX71" s="137">
        <f>COUNT(AX68:AX69)</f>
        <v>0</v>
      </c>
      <c r="BJ71" s="42"/>
      <c r="BK71" s="42"/>
      <c r="BL71" s="42"/>
      <c r="BM71" s="151"/>
      <c r="BN71" s="151"/>
      <c r="BO71" s="1"/>
      <c r="BP71" s="1"/>
      <c r="BQ71" s="1"/>
    </row>
    <row r="72" spans="1:69" s="9" customFormat="1" ht="13.5" customHeight="1">
      <c r="A72" s="29">
        <v>10</v>
      </c>
      <c r="B72" s="63">
        <f>'СТАРТ+'!B97</f>
        <v>14</v>
      </c>
      <c r="C72" s="184" t="str">
        <f>'СТАРТ+'!C97</f>
        <v>ТКАЧ АЛЕКСАНДРА</v>
      </c>
      <c r="D72" s="185"/>
      <c r="E72" s="185"/>
      <c r="F72" s="186"/>
      <c r="G72" s="64"/>
      <c r="H72" s="65" t="str">
        <f>'СТАРТ+'!H97</f>
        <v>1Р</v>
      </c>
      <c r="I72" s="184">
        <f>'СТАРТ+'!I97</f>
        <v>2002</v>
      </c>
      <c r="J72" s="219" t="str">
        <f>'СТАРТ+'!J97</f>
        <v>МО,ЭЛ-СТАЛЬ,МОУДОД,СДЮСШОР</v>
      </c>
      <c r="K72" s="66"/>
      <c r="L72" s="66"/>
      <c r="M72" s="66"/>
      <c r="N72" s="66"/>
      <c r="O72" s="47"/>
      <c r="P72" s="67" t="e">
        <f>SUM(O77)</f>
        <v>#REF!</v>
      </c>
      <c r="Q72" s="230" t="str">
        <f>'СТАРТ+'!O97</f>
        <v>ЛИТВИНОВА Е.И.</v>
      </c>
      <c r="R72" s="230"/>
      <c r="T72" s="38"/>
      <c r="U72" s="132"/>
      <c r="V72" s="131"/>
      <c r="W72" s="197" t="str">
        <f>C72</f>
        <v>ТКАЧ АЛЕКСАНДРА</v>
      </c>
      <c r="X72" s="198"/>
      <c r="Y72" s="198"/>
      <c r="Z72" s="199"/>
      <c r="AA72" s="197"/>
      <c r="AB72" s="197"/>
      <c r="AC72" s="197"/>
      <c r="AD72" s="197"/>
      <c r="AE72" s="196">
        <f>I72</f>
        <v>2002</v>
      </c>
      <c r="AF72" s="197" t="str">
        <f>J72</f>
        <v>МО,ЭЛ-СТАЛЬ,МОУДОД,СДЮСШОР</v>
      </c>
      <c r="AG72" s="197"/>
      <c r="AH72" s="197"/>
      <c r="AI72" s="197"/>
      <c r="AJ72" s="197"/>
      <c r="AK72" s="197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28"/>
      <c r="BC72" s="129"/>
      <c r="BD72" s="130"/>
      <c r="BE72" s="29"/>
      <c r="BF72" s="29"/>
      <c r="BG72" s="160"/>
      <c r="BH72" s="160"/>
      <c r="BI72" s="161"/>
      <c r="BJ72" s="42"/>
      <c r="BK72" s="42"/>
      <c r="BL72" s="42"/>
      <c r="BM72" s="1"/>
      <c r="BN72" s="1"/>
      <c r="BO72" s="1"/>
      <c r="BP72" s="1"/>
      <c r="BQ72" s="1"/>
    </row>
    <row r="73" spans="1:69" s="9" customFormat="1" ht="13.5" customHeight="1" outlineLevel="1">
      <c r="A73" s="29"/>
      <c r="B73" s="63"/>
      <c r="C73" s="69"/>
      <c r="D73" s="47" t="str">
        <f>'СТАРТ+'!C98</f>
        <v>103В</v>
      </c>
      <c r="E73" s="63">
        <f>'СТАРТ+'!D98</f>
        <v>5</v>
      </c>
      <c r="F73" s="70" t="e">
        <f>'СТАРТ+'!E98</f>
        <v>#REF!</v>
      </c>
      <c r="G73" s="71">
        <v>5.5</v>
      </c>
      <c r="H73" s="71">
        <v>6</v>
      </c>
      <c r="I73" s="71">
        <v>6</v>
      </c>
      <c r="J73" s="71">
        <v>6</v>
      </c>
      <c r="K73" s="71">
        <v>6</v>
      </c>
      <c r="L73" s="71">
        <v>6</v>
      </c>
      <c r="M73" s="71">
        <v>5.5</v>
      </c>
      <c r="N73" s="268">
        <f>(SUM(G73:M73)-LARGE(G73:M73,1)-LARGE(G73:M73,2)-SMALL(G73:M73,1)-SMALL(G73:M73,2))</f>
        <v>18</v>
      </c>
      <c r="O73" s="73" t="e">
        <f>(SUM(G73:M73)-LARGE(G73:M73,1)-LARGE(G73:M73,2)-SMALL(G73:M73,1)-SMALL(G73:M73,2))*F73</f>
        <v>#REF!</v>
      </c>
      <c r="P73" s="86" t="e">
        <f aca="true" t="shared" si="18" ref="P73:P78">P72</f>
        <v>#REF!</v>
      </c>
      <c r="Q73" s="131"/>
      <c r="R73" s="230"/>
      <c r="S73" s="34"/>
      <c r="T73" s="39"/>
      <c r="U73" s="132" t="str">
        <f aca="true" t="shared" si="19" ref="U73:V76">D73</f>
        <v>103В</v>
      </c>
      <c r="V73" s="131">
        <f t="shared" si="19"/>
        <v>5</v>
      </c>
      <c r="W73" s="145">
        <f>ROUND(G73,1)</f>
        <v>5.5</v>
      </c>
      <c r="X73" s="138">
        <f>IF((AND(W73&gt;=$BE73,W73&lt;=$BF73)),0,"-")</f>
        <v>0</v>
      </c>
      <c r="Y73" s="139" t="str">
        <f>IF(W73&gt;$BF73,1,"-")</f>
        <v>-</v>
      </c>
      <c r="Z73" s="140" t="str">
        <f>IF(W73&lt;$BE73,-1,"-")</f>
        <v>-</v>
      </c>
      <c r="AA73" s="145">
        <f>H73</f>
        <v>6</v>
      </c>
      <c r="AB73" s="138">
        <f>IF((AND(AA73&gt;=$BE73,AA73&lt;=$BF73)),0,"-")</f>
        <v>0</v>
      </c>
      <c r="AC73" s="139" t="str">
        <f>IF(AA73&gt;$BF73,1,"-")</f>
        <v>-</v>
      </c>
      <c r="AD73" s="140" t="str">
        <f>IF(AA73&lt;$BE73,-1,"-")</f>
        <v>-</v>
      </c>
      <c r="AE73" s="145">
        <f>I73</f>
        <v>6</v>
      </c>
      <c r="AF73" s="138">
        <f>IF((AND(AE73&gt;=$BE73,AE73&lt;=$BF73)),0,"-")</f>
        <v>0</v>
      </c>
      <c r="AG73" s="139" t="str">
        <f>IF(AE73&gt;$BF73,1,"-")</f>
        <v>-</v>
      </c>
      <c r="AH73" s="140" t="str">
        <f>IF(AE73&lt;$BE73,-1,"-")</f>
        <v>-</v>
      </c>
      <c r="AI73" s="145">
        <f>J73</f>
        <v>6</v>
      </c>
      <c r="AJ73" s="138">
        <f>IF((AND(AI73&gt;=$BE73,AI73&lt;=$BF73)),0,"-")</f>
        <v>0</v>
      </c>
      <c r="AK73" s="139" t="str">
        <f>IF(AI73&gt;$BF73,1,"-")</f>
        <v>-</v>
      </c>
      <c r="AL73" s="140" t="str">
        <f>IF(AI73&lt;$BE73,-1,"-")</f>
        <v>-</v>
      </c>
      <c r="AM73" s="145">
        <f>K73</f>
        <v>6</v>
      </c>
      <c r="AN73" s="138">
        <f>IF((AND(AM73&gt;=$BE73,AM73&lt;=$BF73)),0,"-")</f>
        <v>0</v>
      </c>
      <c r="AO73" s="139" t="str">
        <f>IF(AM73&gt;$BF73,1,"-")</f>
        <v>-</v>
      </c>
      <c r="AP73" s="140" t="str">
        <f>IF(AM73&lt;$BE73,-1,"-")</f>
        <v>-</v>
      </c>
      <c r="AQ73" s="145">
        <f>L73</f>
        <v>6</v>
      </c>
      <c r="AR73" s="138">
        <f>IF((AND(AQ73&gt;=$BE73,AQ73&lt;=$BF73)),0,"-")</f>
        <v>0</v>
      </c>
      <c r="AS73" s="139" t="str">
        <f>IF(AQ73&gt;$BF73,1,"-")</f>
        <v>-</v>
      </c>
      <c r="AT73" s="140" t="str">
        <f>IF(AQ73&lt;$BE73,-1,"-")</f>
        <v>-</v>
      </c>
      <c r="AU73" s="145">
        <f>M73</f>
        <v>5.5</v>
      </c>
      <c r="AV73" s="138">
        <f>IF((AND(AU73&gt;=$BE73,AU73&lt;=$BF73)),0,"-")</f>
        <v>0</v>
      </c>
      <c r="AW73" s="139" t="str">
        <f>IF(AU73&gt;$BF73,1,"-")</f>
        <v>-</v>
      </c>
      <c r="AX73" s="152" t="str">
        <f>IF(AU73&lt;$BE73,-1,"-")</f>
        <v>-</v>
      </c>
      <c r="AY73" s="163">
        <v>1</v>
      </c>
      <c r="AZ73" s="163">
        <v>1</v>
      </c>
      <c r="BA73" s="154">
        <f>N73</f>
        <v>18</v>
      </c>
      <c r="BB73" s="146">
        <f>N73/3</f>
        <v>6</v>
      </c>
      <c r="BC73" s="149">
        <f>ROUND(BB73,1)</f>
        <v>6</v>
      </c>
      <c r="BD73" s="147">
        <f>MATCH(BC73,$P$225:$P$325,0)</f>
        <v>61</v>
      </c>
      <c r="BE73" s="165">
        <f>INDEX($Q$225:$Q$325,BD73,1)</f>
        <v>5.5</v>
      </c>
      <c r="BF73" s="165">
        <f>INDEX($R$225:$R$325,BD73,1)</f>
        <v>6.5</v>
      </c>
      <c r="BG73" s="162" t="str">
        <f>IF((AND(AY73=$BE73,AZ73=$BF73)),0,"-")</f>
        <v>-</v>
      </c>
      <c r="BH73" s="162" t="str">
        <f>IF(AY73&gt;$BE73,-1,"-")</f>
        <v>-</v>
      </c>
      <c r="BI73" s="162">
        <f>IF(AZ73&lt;=$BF73,1,"-")</f>
        <v>1</v>
      </c>
      <c r="BJ73" s="42"/>
      <c r="BK73" s="42"/>
      <c r="BL73" s="42"/>
      <c r="BM73" s="1"/>
      <c r="BN73" s="1"/>
      <c r="BO73" s="1"/>
      <c r="BP73" s="1"/>
      <c r="BQ73" s="1"/>
    </row>
    <row r="74" spans="1:69" s="9" customFormat="1" ht="13.5" customHeight="1" outlineLevel="1">
      <c r="A74" s="29"/>
      <c r="B74" s="63"/>
      <c r="C74" s="69"/>
      <c r="D74" s="47" t="str">
        <f>'СТАРТ+'!F98</f>
        <v>403В</v>
      </c>
      <c r="E74" s="63">
        <f>'СТАРТ+'!G98</f>
        <v>5</v>
      </c>
      <c r="F74" s="70" t="e">
        <f>'СТАРТ+'!H98</f>
        <v>#REF!</v>
      </c>
      <c r="G74" s="71">
        <v>4</v>
      </c>
      <c r="H74" s="71">
        <v>5</v>
      </c>
      <c r="I74" s="71">
        <v>4</v>
      </c>
      <c r="J74" s="71">
        <v>4</v>
      </c>
      <c r="K74" s="71">
        <v>4.5</v>
      </c>
      <c r="L74" s="71">
        <v>4</v>
      </c>
      <c r="M74" s="71">
        <v>4</v>
      </c>
      <c r="N74" s="268">
        <f>(SUM(G74:M74)-LARGE(G74:M74,1)-LARGE(G74:M74,2)-SMALL(G74:M74,1)-SMALL(G74:M74,2))</f>
        <v>12</v>
      </c>
      <c r="O74" s="73" t="e">
        <f>(SUM(G74:M74)-LARGE(G74:M74,1)-LARGE(G74:M74,2)-SMALL(G74:M74,1)-SMALL(G74:M74,2))*F74</f>
        <v>#REF!</v>
      </c>
      <c r="P74" s="86" t="e">
        <f t="shared" si="18"/>
        <v>#REF!</v>
      </c>
      <c r="Q74" s="188"/>
      <c r="R74" s="230"/>
      <c r="S74" s="34"/>
      <c r="T74" s="39"/>
      <c r="U74" s="132" t="str">
        <f t="shared" si="19"/>
        <v>403В</v>
      </c>
      <c r="V74" s="131">
        <f t="shared" si="19"/>
        <v>5</v>
      </c>
      <c r="W74" s="41">
        <f>ROUND(G74,1)</f>
        <v>4</v>
      </c>
      <c r="X74" s="141">
        <f>IF((AND(W74&gt;=BE74,W74&lt;=BF74)),0,"-")</f>
        <v>0</v>
      </c>
      <c r="Y74" s="135" t="str">
        <f>IF(W74&gt;BF74,1,"-")</f>
        <v>-</v>
      </c>
      <c r="Z74" s="136" t="str">
        <f>IF(W74&lt;BE74,-1,"-")</f>
        <v>-</v>
      </c>
      <c r="AA74" s="41">
        <f>H74</f>
        <v>5</v>
      </c>
      <c r="AB74" s="141" t="str">
        <f>IF((AND(AA74&gt;=$BE74,AA74&lt;=$BF74)),0,"-")</f>
        <v>-</v>
      </c>
      <c r="AC74" s="135">
        <f>IF(AA74&gt;$BF74,1,"-")</f>
        <v>1</v>
      </c>
      <c r="AD74" s="136" t="str">
        <f>IF(AA74&lt;$BE74,-1,"-")</f>
        <v>-</v>
      </c>
      <c r="AE74" s="41">
        <f>I74</f>
        <v>4</v>
      </c>
      <c r="AF74" s="141">
        <f>IF((AND(AE74&gt;=$BE74,AE74&lt;=$BF74)),0,"-")</f>
        <v>0</v>
      </c>
      <c r="AG74" s="135" t="str">
        <f>IF(AE74&gt;$BF74,1,"-")</f>
        <v>-</v>
      </c>
      <c r="AH74" s="136" t="str">
        <f>IF(AE74&lt;$BE74,-1,"-")</f>
        <v>-</v>
      </c>
      <c r="AI74" s="41">
        <f>J74</f>
        <v>4</v>
      </c>
      <c r="AJ74" s="141">
        <f>IF((AND(AI74&gt;=$BE74,AI74&lt;=$BF74)),0,"-")</f>
        <v>0</v>
      </c>
      <c r="AK74" s="135" t="str">
        <f>IF(AI74&gt;$BF74,1,"-")</f>
        <v>-</v>
      </c>
      <c r="AL74" s="136" t="str">
        <f>IF(AI74&lt;$BE74,-1,"-")</f>
        <v>-</v>
      </c>
      <c r="AM74" s="41">
        <f>K74</f>
        <v>4.5</v>
      </c>
      <c r="AN74" s="141">
        <f>IF((AND(AM74&gt;=$BE74,AM74&lt;=$BF74)),0,"-")</f>
        <v>0</v>
      </c>
      <c r="AO74" s="135" t="str">
        <f>IF(AM74&gt;$BF74,1,"-")</f>
        <v>-</v>
      </c>
      <c r="AP74" s="136" t="str">
        <f>IF(AM74&lt;$BE74,-1,"-")</f>
        <v>-</v>
      </c>
      <c r="AQ74" s="41">
        <f>L74</f>
        <v>4</v>
      </c>
      <c r="AR74" s="141">
        <f>IF((AND(AQ74&gt;=$BE74,AQ74&lt;=$BF74)),0,"-")</f>
        <v>0</v>
      </c>
      <c r="AS74" s="135" t="str">
        <f>IF(AQ74&gt;$BF74,1,"-")</f>
        <v>-</v>
      </c>
      <c r="AT74" s="136" t="str">
        <f>IF(AQ74&lt;$BE74,-1,"-")</f>
        <v>-</v>
      </c>
      <c r="AU74" s="41">
        <f>M74</f>
        <v>4</v>
      </c>
      <c r="AV74" s="141">
        <f>IF((AND(AU74&gt;=$BE74,AU74&lt;=$BF74)),0,"-")</f>
        <v>0</v>
      </c>
      <c r="AW74" s="135" t="str">
        <f>IF(AU74&gt;$BF74,1,"-")</f>
        <v>-</v>
      </c>
      <c r="AX74" s="153" t="str">
        <f>IF(AU74&lt;$BE74,-1,"-")</f>
        <v>-</v>
      </c>
      <c r="AY74" s="163">
        <v>2</v>
      </c>
      <c r="AZ74" s="163">
        <v>2.5</v>
      </c>
      <c r="BA74" s="155">
        <f>N74</f>
        <v>12</v>
      </c>
      <c r="BB74" s="45">
        <f>N74/3</f>
        <v>4</v>
      </c>
      <c r="BC74" s="150">
        <f>ROUND(BB74,1)</f>
        <v>4</v>
      </c>
      <c r="BD74" s="148">
        <f>MATCH(BC74,$P$225:$P$325,0)</f>
        <v>41</v>
      </c>
      <c r="BE74" s="165">
        <f>INDEX($Q$225:$Q$325,BD74,1)</f>
        <v>3.5</v>
      </c>
      <c r="BF74" s="165">
        <f>INDEX($R$225:$R$325,BD74,1)</f>
        <v>4.5</v>
      </c>
      <c r="BG74" s="162" t="str">
        <f>IF((AND(AY74=$BE74,AZ74=$BF74)),0,"-")</f>
        <v>-</v>
      </c>
      <c r="BH74" s="162" t="str">
        <f>IF(AY74&gt;$BE74,-1,"-")</f>
        <v>-</v>
      </c>
      <c r="BI74" s="162">
        <f>IF(AZ74&lt;=$BF74,1,"-")</f>
        <v>1</v>
      </c>
      <c r="BJ74" s="42"/>
      <c r="BK74" s="42"/>
      <c r="BL74" s="42"/>
      <c r="BM74" s="35"/>
      <c r="BN74" s="1"/>
      <c r="BO74" s="1"/>
      <c r="BP74" s="1"/>
      <c r="BQ74" s="1"/>
    </row>
    <row r="75" spans="2:69" ht="13.5" customHeight="1" outlineLevel="1">
      <c r="B75" s="75"/>
      <c r="C75" s="76"/>
      <c r="D75" s="47" t="str">
        <f>'СТАРТ+'!I98</f>
        <v>201В</v>
      </c>
      <c r="E75" s="63">
        <f>'СТАРТ+'!J98</f>
        <v>5</v>
      </c>
      <c r="F75" s="70" t="e">
        <f>'СТАРТ+'!K98</f>
        <v>#REF!</v>
      </c>
      <c r="G75" s="71">
        <v>4.5</v>
      </c>
      <c r="H75" s="71">
        <v>4</v>
      </c>
      <c r="I75" s="71">
        <v>5</v>
      </c>
      <c r="J75" s="71">
        <v>5</v>
      </c>
      <c r="K75" s="71">
        <v>4.5</v>
      </c>
      <c r="L75" s="71">
        <v>5</v>
      </c>
      <c r="M75" s="71">
        <v>4.5</v>
      </c>
      <c r="N75" s="268">
        <f>(SUM(G75:M75)-LARGE(G75:M75,1)-LARGE(G75:M75,2)-SMALL(G75:M75,1)-SMALL(G75:M75,2))</f>
        <v>14</v>
      </c>
      <c r="O75" s="73" t="e">
        <f>(SUM(G75:M75)-LARGE(G75:M75,1)-LARGE(G75:M75,2)-SMALL(G75:M75,1)-SMALL(G75:M75,2))*F75</f>
        <v>#REF!</v>
      </c>
      <c r="P75" s="86" t="e">
        <f t="shared" si="18"/>
        <v>#REF!</v>
      </c>
      <c r="Q75" s="188"/>
      <c r="R75" s="231"/>
      <c r="S75" s="8"/>
      <c r="T75" s="40"/>
      <c r="U75" s="187" t="str">
        <f t="shared" si="19"/>
        <v>201В</v>
      </c>
      <c r="V75" s="188">
        <f t="shared" si="19"/>
        <v>5</v>
      </c>
      <c r="W75" s="41">
        <f>ROUND(G75,1)</f>
        <v>4.5</v>
      </c>
      <c r="X75" s="141">
        <f>IF((AND(W75&gt;=BE75,W75&lt;=BF75)),0,"-")</f>
        <v>0</v>
      </c>
      <c r="Y75" s="135" t="str">
        <f>IF(W75&gt;BF75,1,"-")</f>
        <v>-</v>
      </c>
      <c r="Z75" s="136" t="str">
        <f>IF(W75&lt;BE75,-1,"-")</f>
        <v>-</v>
      </c>
      <c r="AA75" s="41">
        <f>H75</f>
        <v>4</v>
      </c>
      <c r="AB75" s="141" t="str">
        <f>IF((AND(AA75&gt;=$BE75,AA75&lt;=$BF75)),0,"-")</f>
        <v>-</v>
      </c>
      <c r="AC75" s="135" t="str">
        <f>IF(AA75&gt;$BF75,1,"-")</f>
        <v>-</v>
      </c>
      <c r="AD75" s="136">
        <f>IF(AA75&lt;$BE75,-1,"-")</f>
        <v>-1</v>
      </c>
      <c r="AE75" s="41">
        <f>I75</f>
        <v>5</v>
      </c>
      <c r="AF75" s="141">
        <f>IF((AND(AE75&gt;=$BE75,AE75&lt;=$BF75)),0,"-")</f>
        <v>0</v>
      </c>
      <c r="AG75" s="135" t="str">
        <f>IF(AE75&gt;$BF75,1,"-")</f>
        <v>-</v>
      </c>
      <c r="AH75" s="136" t="str">
        <f>IF(AE75&lt;$BE75,-1,"-")</f>
        <v>-</v>
      </c>
      <c r="AI75" s="41">
        <f>J75</f>
        <v>5</v>
      </c>
      <c r="AJ75" s="141">
        <f>IF((AND(AI75&gt;=$BE75,AI75&lt;=$BF75)),0,"-")</f>
        <v>0</v>
      </c>
      <c r="AK75" s="135" t="str">
        <f>IF(AI75&gt;$BF75,1,"-")</f>
        <v>-</v>
      </c>
      <c r="AL75" s="136" t="str">
        <f>IF(AI75&lt;$BE75,-1,"-")</f>
        <v>-</v>
      </c>
      <c r="AM75" s="41">
        <f>K75</f>
        <v>4.5</v>
      </c>
      <c r="AN75" s="141">
        <f>IF((AND(AM75&gt;=$BE75,AM75&lt;=$BF75)),0,"-")</f>
        <v>0</v>
      </c>
      <c r="AO75" s="135" t="str">
        <f>IF(AM75&gt;$BF75,1,"-")</f>
        <v>-</v>
      </c>
      <c r="AP75" s="136" t="str">
        <f>IF(AM75&lt;$BE75,-1,"-")</f>
        <v>-</v>
      </c>
      <c r="AQ75" s="41">
        <f>L75</f>
        <v>5</v>
      </c>
      <c r="AR75" s="141">
        <f>IF((AND(AQ75&gt;=$BE75,AQ75&lt;=$BF75)),0,"-")</f>
        <v>0</v>
      </c>
      <c r="AS75" s="135" t="str">
        <f>IF(AQ75&gt;$BF75,1,"-")</f>
        <v>-</v>
      </c>
      <c r="AT75" s="136" t="str">
        <f>IF(AQ75&lt;$BE75,-1,"-")</f>
        <v>-</v>
      </c>
      <c r="AU75" s="41">
        <f>M75</f>
        <v>4.5</v>
      </c>
      <c r="AV75" s="141">
        <f>IF((AND(AU75&gt;=$BE75,AU75&lt;=$BF75)),0,"-")</f>
        <v>0</v>
      </c>
      <c r="AW75" s="135" t="str">
        <f>IF(AU75&gt;$BF75,1,"-")</f>
        <v>-</v>
      </c>
      <c r="AX75" s="153" t="str">
        <f>IF(AU75&lt;$BE75,-1,"-")</f>
        <v>-</v>
      </c>
      <c r="AY75" s="163">
        <v>5</v>
      </c>
      <c r="AZ75" s="163">
        <v>5.5</v>
      </c>
      <c r="BA75" s="190">
        <f>N75</f>
        <v>14</v>
      </c>
      <c r="BB75" s="45">
        <f>N75/3</f>
        <v>4.666666666666667</v>
      </c>
      <c r="BC75" s="150">
        <f>ROUND(BB75,1)</f>
        <v>4.7</v>
      </c>
      <c r="BD75" s="148">
        <f>MATCH(BC75,$P$225:$P$325,0)</f>
        <v>48</v>
      </c>
      <c r="BE75" s="165">
        <f>INDEX($Q$225:$Q$325,BD75,1)</f>
        <v>4.5</v>
      </c>
      <c r="BF75" s="165">
        <f>INDEX($R$225:$R$325,BD75,1)</f>
        <v>5</v>
      </c>
      <c r="BG75" s="191" t="str">
        <f>IF((AND(AY75=$BE75,AZ75=$BF75)),0,"-")</f>
        <v>-</v>
      </c>
      <c r="BH75" s="191">
        <f>IF(AY75&gt;$BE75,-1,"-")</f>
        <v>-1</v>
      </c>
      <c r="BI75" s="191" t="str">
        <f>IF(AZ75&lt;=$BF75,1,"-")</f>
        <v>-</v>
      </c>
      <c r="BJ75" s="126"/>
      <c r="BK75" s="126"/>
      <c r="BL75" s="126"/>
      <c r="BM75" s="1"/>
      <c r="BN75" s="1"/>
      <c r="BO75" s="1"/>
      <c r="BP75" s="1"/>
      <c r="BQ75" s="1"/>
    </row>
    <row r="76" spans="2:69" ht="13.5" customHeight="1" outlineLevel="1">
      <c r="B76" s="75"/>
      <c r="C76" s="76"/>
      <c r="D76" s="47" t="str">
        <f>'СТАРТ+'!L98</f>
        <v>301В</v>
      </c>
      <c r="E76" s="63">
        <f>'СТАРТ+'!M98</f>
        <v>5</v>
      </c>
      <c r="F76" s="70" t="e">
        <f>'СТАРТ+'!N98</f>
        <v>#REF!</v>
      </c>
      <c r="G76" s="71">
        <v>7</v>
      </c>
      <c r="H76" s="71">
        <v>7</v>
      </c>
      <c r="I76" s="71">
        <v>7.5</v>
      </c>
      <c r="J76" s="71">
        <v>7</v>
      </c>
      <c r="K76" s="71">
        <v>7.5</v>
      </c>
      <c r="L76" s="71">
        <v>7.5</v>
      </c>
      <c r="M76" s="71">
        <v>7.5</v>
      </c>
      <c r="N76" s="268">
        <f>(SUM(G76:M76)-LARGE(G76:M76,1)-LARGE(G76:M76,2)-SMALL(G76:M76,1)-SMALL(G76:M76,2))</f>
        <v>22</v>
      </c>
      <c r="O76" s="73" t="e">
        <f>(SUM(G76:M76)-LARGE(G76:M76,1)-LARGE(G76:M76,2)-SMALL(G76:M76,1)-SMALL(G76:M76,2))*F76</f>
        <v>#REF!</v>
      </c>
      <c r="P76" s="86" t="e">
        <f t="shared" si="18"/>
        <v>#REF!</v>
      </c>
      <c r="Q76" s="232"/>
      <c r="R76" s="231"/>
      <c r="S76" s="8"/>
      <c r="T76" s="40"/>
      <c r="U76" s="132" t="str">
        <f t="shared" si="19"/>
        <v>301В</v>
      </c>
      <c r="V76" s="131">
        <f t="shared" si="19"/>
        <v>5</v>
      </c>
      <c r="W76" s="41">
        <f>ROUND(G76,1)</f>
        <v>7</v>
      </c>
      <c r="X76" s="141">
        <f>IF((AND(W76&gt;=BE76,W76&lt;=BF76)),0,"-")</f>
        <v>0</v>
      </c>
      <c r="Y76" s="135" t="str">
        <f>IF(W76&gt;BF76,1,"-")</f>
        <v>-</v>
      </c>
      <c r="Z76" s="136" t="str">
        <f>IF(W76&lt;BE76,-1,"-")</f>
        <v>-</v>
      </c>
      <c r="AA76" s="41">
        <f>H76</f>
        <v>7</v>
      </c>
      <c r="AB76" s="141">
        <f>IF((AND(AA76&gt;=$BE76,AA76&lt;=$BF76)),0,"-")</f>
        <v>0</v>
      </c>
      <c r="AC76" s="135" t="str">
        <f>IF(AA76&gt;$BF76,1,"-")</f>
        <v>-</v>
      </c>
      <c r="AD76" s="136" t="str">
        <f>IF(AA76&lt;$BE76,-1,"-")</f>
        <v>-</v>
      </c>
      <c r="AE76" s="41">
        <f>I76</f>
        <v>7.5</v>
      </c>
      <c r="AF76" s="141">
        <f>IF((AND(AE76&gt;=$BE76,AE76&lt;=$BF76)),0,"-")</f>
        <v>0</v>
      </c>
      <c r="AG76" s="135" t="str">
        <f>IF(AE76&gt;$BF76,1,"-")</f>
        <v>-</v>
      </c>
      <c r="AH76" s="136" t="str">
        <f>IF(AE76&lt;$BE76,-1,"-")</f>
        <v>-</v>
      </c>
      <c r="AI76" s="41">
        <f>J76</f>
        <v>7</v>
      </c>
      <c r="AJ76" s="141">
        <f>IF((AND(AI76&gt;=$BE76,AI76&lt;=$BF76)),0,"-")</f>
        <v>0</v>
      </c>
      <c r="AK76" s="135" t="str">
        <f>IF(AI76&gt;$BF76,1,"-")</f>
        <v>-</v>
      </c>
      <c r="AL76" s="136" t="str">
        <f>IF(AI76&lt;$BE76,-1,"-")</f>
        <v>-</v>
      </c>
      <c r="AM76" s="41">
        <f>K76</f>
        <v>7.5</v>
      </c>
      <c r="AN76" s="141">
        <f>IF((AND(AM76&gt;=$BE76,AM76&lt;=$BF76)),0,"-")</f>
        <v>0</v>
      </c>
      <c r="AO76" s="135" t="str">
        <f>IF(AM76&gt;$BF76,1,"-")</f>
        <v>-</v>
      </c>
      <c r="AP76" s="136" t="str">
        <f>IF(AM76&lt;$BE76,-1,"-")</f>
        <v>-</v>
      </c>
      <c r="AQ76" s="41">
        <f>L76</f>
        <v>7.5</v>
      </c>
      <c r="AR76" s="141">
        <f>IF((AND(AQ76&gt;=$BE76,AQ76&lt;=$BF76)),0,"-")</f>
        <v>0</v>
      </c>
      <c r="AS76" s="135" t="str">
        <f>IF(AQ76&gt;$BF76,1,"-")</f>
        <v>-</v>
      </c>
      <c r="AT76" s="136" t="str">
        <f>IF(AQ76&lt;$BE76,-1,"-")</f>
        <v>-</v>
      </c>
      <c r="AU76" s="41">
        <f>M76</f>
        <v>7.5</v>
      </c>
      <c r="AV76" s="141">
        <f>IF((AND(AU76&gt;=$BE76,AU76&lt;=$BF76)),0,"-")</f>
        <v>0</v>
      </c>
      <c r="AW76" s="135" t="str">
        <f>IF(AU76&gt;$BF76,1,"-")</f>
        <v>-</v>
      </c>
      <c r="AX76" s="153" t="str">
        <f>IF(AU76&lt;$BE76,-1,"-")</f>
        <v>-</v>
      </c>
      <c r="AY76" s="163">
        <v>7</v>
      </c>
      <c r="AZ76" s="163">
        <v>7.5</v>
      </c>
      <c r="BA76" s="155">
        <f>N76</f>
        <v>22</v>
      </c>
      <c r="BB76" s="45">
        <f>N76/3</f>
        <v>7.333333333333333</v>
      </c>
      <c r="BC76" s="150">
        <f>ROUND(BB76,1)</f>
        <v>7.3</v>
      </c>
      <c r="BD76" s="148">
        <f>MATCH(BC76,$P$225:$P$325,0)</f>
        <v>74</v>
      </c>
      <c r="BE76" s="165">
        <f>INDEX($Q$225:$Q$325,BD76,1)</f>
        <v>7</v>
      </c>
      <c r="BF76" s="165">
        <f>INDEX($R$225:$R$325,BD76,1)</f>
        <v>7.5</v>
      </c>
      <c r="BG76" s="170">
        <f>IF((AND(AY76=$BE76,AZ76=$BF76)),0,"-")</f>
        <v>0</v>
      </c>
      <c r="BH76" s="170" t="str">
        <f>IF(AY76&gt;$BE76,-1,"-")</f>
        <v>-</v>
      </c>
      <c r="BI76" s="170">
        <f>IF(AZ76&lt;=$BF76,1,"-")</f>
        <v>1</v>
      </c>
      <c r="BJ76" s="42"/>
      <c r="BK76" s="42"/>
      <c r="BL76" s="42"/>
      <c r="BM76" s="151"/>
      <c r="BN76" s="151"/>
      <c r="BO76" s="1"/>
      <c r="BP76" s="1"/>
      <c r="BQ76" s="1"/>
    </row>
    <row r="77" spans="2:69" ht="13.5" customHeight="1" outlineLevel="1">
      <c r="B77" s="75"/>
      <c r="C77" s="79"/>
      <c r="D77" s="80" t="s">
        <v>3</v>
      </c>
      <c r="E77" s="65"/>
      <c r="F77" s="81" t="e">
        <f>SUM(F73:F76)</f>
        <v>#REF!</v>
      </c>
      <c r="G77" s="82">
        <v>7.6</v>
      </c>
      <c r="H77" s="83" t="e">
        <f>SUM(G77-F77)</f>
        <v>#REF!</v>
      </c>
      <c r="I77" s="83"/>
      <c r="J77" s="83"/>
      <c r="K77" s="83"/>
      <c r="L77" s="83"/>
      <c r="M77" s="83"/>
      <c r="N77" s="269"/>
      <c r="O77" s="260" t="e">
        <f>SUM(O73:O76)</f>
        <v>#REF!</v>
      </c>
      <c r="P77" s="86" t="e">
        <f t="shared" si="18"/>
        <v>#REF!</v>
      </c>
      <c r="Q77" s="63"/>
      <c r="R77" s="231"/>
      <c r="S77" s="8"/>
      <c r="T77" s="40"/>
      <c r="X77" s="142">
        <f>COUNT(X73:X74)</f>
        <v>2</v>
      </c>
      <c r="Y77" s="143">
        <f>COUNT(Y73:Y74)</f>
        <v>0</v>
      </c>
      <c r="Z77" s="144">
        <f>COUNT(Z73:Z74)</f>
        <v>0</v>
      </c>
      <c r="AA77" s="107"/>
      <c r="AB77" s="142">
        <f>COUNT(AB73:AB74)</f>
        <v>1</v>
      </c>
      <c r="AC77" s="143">
        <f>COUNT(AC73:AC74)</f>
        <v>1</v>
      </c>
      <c r="AD77" s="144">
        <f>COUNT(AD73:AD74)</f>
        <v>0</v>
      </c>
      <c r="AE77" s="107"/>
      <c r="AF77" s="142">
        <f>COUNT(AF73:AF74)</f>
        <v>2</v>
      </c>
      <c r="AG77" s="143">
        <f>COUNT(AG73:AG74)</f>
        <v>0</v>
      </c>
      <c r="AH77" s="144">
        <f>COUNT(AH73:AH74)</f>
        <v>0</v>
      </c>
      <c r="AI77" s="107"/>
      <c r="AJ77" s="142">
        <f>COUNT(AJ73:AJ74)</f>
        <v>2</v>
      </c>
      <c r="AK77" s="143">
        <f>COUNT(AK73:AK74)</f>
        <v>0</v>
      </c>
      <c r="AL77" s="144">
        <f>COUNT(AL73:AL74)</f>
        <v>0</v>
      </c>
      <c r="AM77" s="107"/>
      <c r="AN77" s="142">
        <f>COUNT(AN73:AN74)</f>
        <v>2</v>
      </c>
      <c r="AO77" s="143">
        <f>COUNT(AO73:AO74)</f>
        <v>0</v>
      </c>
      <c r="AP77" s="144">
        <f>COUNT(AP73:AP74)</f>
        <v>0</v>
      </c>
      <c r="AQ77" s="107"/>
      <c r="AR77" s="142">
        <f>COUNT(AR73:AR74)</f>
        <v>2</v>
      </c>
      <c r="AS77" s="143">
        <f>COUNT(AS73:AS74)</f>
        <v>0</v>
      </c>
      <c r="AT77" s="144">
        <f>COUNT(AT73:AT74)</f>
        <v>0</v>
      </c>
      <c r="AU77" s="107"/>
      <c r="AV77" s="142">
        <f>COUNT(AV73:AV74)</f>
        <v>2</v>
      </c>
      <c r="AW77" s="143">
        <f>COUNT(AW73:AW74)</f>
        <v>0</v>
      </c>
      <c r="AX77" s="144">
        <f>COUNT(AX73:AX74)</f>
        <v>0</v>
      </c>
      <c r="AY77" s="47"/>
      <c r="AZ77" s="47"/>
      <c r="BG77" s="166">
        <f>COUNT(BG73:BG76)</f>
        <v>1</v>
      </c>
      <c r="BH77" s="167">
        <f>COUNT(BH73:BH76)</f>
        <v>1</v>
      </c>
      <c r="BI77" s="168">
        <f>COUNT(BI73:BI76)</f>
        <v>3</v>
      </c>
      <c r="BJ77" s="42"/>
      <c r="BK77" s="42"/>
      <c r="BL77" s="42"/>
      <c r="BM77" s="126"/>
      <c r="BN77" s="126"/>
      <c r="BO77" s="1"/>
      <c r="BP77" s="1"/>
      <c r="BQ77" s="1"/>
    </row>
    <row r="78" spans="16:69" ht="13.5" customHeight="1">
      <c r="P78" s="86" t="e">
        <f t="shared" si="18"/>
        <v>#REF!</v>
      </c>
      <c r="X78" s="134">
        <f>COUNT(X75:X76)</f>
        <v>2</v>
      </c>
      <c r="Y78" s="133">
        <f>COUNT(Y75:Y76)</f>
        <v>0</v>
      </c>
      <c r="Z78" s="137">
        <f>COUNT(Z75:Z76)</f>
        <v>0</v>
      </c>
      <c r="AB78" s="134">
        <f>COUNT(AB75:AB76)</f>
        <v>1</v>
      </c>
      <c r="AC78" s="133">
        <f>COUNT(AC75:AC76)</f>
        <v>0</v>
      </c>
      <c r="AD78" s="137">
        <f>COUNT(AD75:AD76)</f>
        <v>1</v>
      </c>
      <c r="AF78" s="134">
        <f>COUNT(AF75:AF76)</f>
        <v>2</v>
      </c>
      <c r="AG78" s="133">
        <f>COUNT(AG75:AG76)</f>
        <v>0</v>
      </c>
      <c r="AH78" s="137">
        <f>COUNT(AH75:AH76)</f>
        <v>0</v>
      </c>
      <c r="AJ78" s="134">
        <f>COUNT(AJ75:AJ76)</f>
        <v>2</v>
      </c>
      <c r="AK78" s="133">
        <f>COUNT(AK75:AK76)</f>
        <v>0</v>
      </c>
      <c r="AL78" s="137">
        <f>COUNT(AL75:AL76)</f>
        <v>0</v>
      </c>
      <c r="AN78" s="134">
        <f>COUNT(AN75:AN76)</f>
        <v>2</v>
      </c>
      <c r="AO78" s="133">
        <f>COUNT(AO75:AO76)</f>
        <v>0</v>
      </c>
      <c r="AP78" s="137">
        <f>COUNT(AP75:AP76)</f>
        <v>0</v>
      </c>
      <c r="AR78" s="134">
        <f>COUNT(AR75:AR76)</f>
        <v>2</v>
      </c>
      <c r="AS78" s="133">
        <f>COUNT(AS75:AS76)</f>
        <v>0</v>
      </c>
      <c r="AT78" s="137">
        <f>COUNT(AT75:AT76)</f>
        <v>0</v>
      </c>
      <c r="AV78" s="134">
        <f>COUNT(AV75:AV76)</f>
        <v>2</v>
      </c>
      <c r="AW78" s="133">
        <f>COUNT(AW75:AW76)</f>
        <v>0</v>
      </c>
      <c r="AX78" s="137">
        <f>COUNT(AX75:AX76)</f>
        <v>0</v>
      </c>
      <c r="BJ78" s="42"/>
      <c r="BK78" s="42"/>
      <c r="BL78" s="42"/>
      <c r="BM78" s="151"/>
      <c r="BN78" s="151"/>
      <c r="BO78" s="1"/>
      <c r="BP78" s="1"/>
      <c r="BQ78" s="1"/>
    </row>
    <row r="79" spans="1:69" s="9" customFormat="1" ht="13.5" customHeight="1">
      <c r="A79" s="29">
        <v>11</v>
      </c>
      <c r="B79" s="63">
        <f>'СТАРТ+'!B125</f>
        <v>18</v>
      </c>
      <c r="C79" s="184" t="str">
        <f>'СТАРТ+'!C125</f>
        <v>БУЛДАКОВА ПОЛИНА</v>
      </c>
      <c r="D79" s="185"/>
      <c r="E79" s="185"/>
      <c r="F79" s="186"/>
      <c r="G79" s="64"/>
      <c r="H79" s="65" t="str">
        <f>'СТАРТ+'!H125</f>
        <v>1Р</v>
      </c>
      <c r="I79" s="184">
        <f>'СТАРТ+'!I125</f>
        <v>2002</v>
      </c>
      <c r="J79" s="219" t="str">
        <f>'СТАРТ+'!J125</f>
        <v>СПб,СДЮСШОР,НЕВСКАЯ ВОЛНА</v>
      </c>
      <c r="K79" s="66"/>
      <c r="L79" s="66"/>
      <c r="M79" s="66"/>
      <c r="N79" s="66"/>
      <c r="O79" s="47"/>
      <c r="P79" s="67" t="e">
        <f>SUM(O84)</f>
        <v>#REF!</v>
      </c>
      <c r="Q79" s="230" t="str">
        <f>'СТАРТ+'!O125</f>
        <v>ЕГОРОВ Ю.Н.</v>
      </c>
      <c r="R79" s="230"/>
      <c r="T79" s="38"/>
      <c r="U79" s="132"/>
      <c r="V79" s="131"/>
      <c r="W79" s="197" t="str">
        <f>C79</f>
        <v>БУЛДАКОВА ПОЛИНА</v>
      </c>
      <c r="X79" s="198"/>
      <c r="Y79" s="198"/>
      <c r="Z79" s="199"/>
      <c r="AA79" s="197"/>
      <c r="AB79" s="197"/>
      <c r="AC79" s="197"/>
      <c r="AD79" s="197"/>
      <c r="AE79" s="196">
        <f>I79</f>
        <v>2002</v>
      </c>
      <c r="AF79" s="197" t="str">
        <f>J79</f>
        <v>СПб,СДЮСШОР,НЕВСКАЯ ВОЛНА</v>
      </c>
      <c r="AG79" s="197"/>
      <c r="AH79" s="197"/>
      <c r="AI79" s="197"/>
      <c r="AJ79" s="197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28"/>
      <c r="BC79" s="129"/>
      <c r="BD79" s="130"/>
      <c r="BE79" s="29"/>
      <c r="BF79" s="29"/>
      <c r="BG79" s="160"/>
      <c r="BH79" s="160"/>
      <c r="BI79" s="161"/>
      <c r="BJ79" s="42"/>
      <c r="BK79" s="42"/>
      <c r="BL79" s="42"/>
      <c r="BM79" s="1"/>
      <c r="BN79" s="1"/>
      <c r="BO79" s="1"/>
      <c r="BP79" s="1"/>
      <c r="BQ79" s="1"/>
    </row>
    <row r="80" spans="1:69" s="9" customFormat="1" ht="13.5" customHeight="1" outlineLevel="1">
      <c r="A80" s="29"/>
      <c r="B80" s="63"/>
      <c r="C80" s="69"/>
      <c r="D80" s="47" t="str">
        <f>'СТАРТ+'!C126</f>
        <v>101В</v>
      </c>
      <c r="E80" s="63">
        <f>'СТАРТ+'!D126</f>
        <v>5</v>
      </c>
      <c r="F80" s="70" t="e">
        <f>'СТАРТ+'!E126</f>
        <v>#REF!</v>
      </c>
      <c r="G80" s="71">
        <v>4.5</v>
      </c>
      <c r="H80" s="71">
        <v>4.5</v>
      </c>
      <c r="I80" s="71">
        <v>5</v>
      </c>
      <c r="J80" s="71">
        <v>5</v>
      </c>
      <c r="K80" s="71">
        <v>5.5</v>
      </c>
      <c r="L80" s="71">
        <v>5</v>
      </c>
      <c r="M80" s="71">
        <v>5</v>
      </c>
      <c r="N80" s="268">
        <f>(SUM(G80:M80)-LARGE(G80:M80,1)-LARGE(G80:M80,2)-SMALL(G80:M80,1)-SMALL(G80:M80,2))</f>
        <v>15</v>
      </c>
      <c r="O80" s="73" t="e">
        <f>(SUM(G80:M80)-LARGE(G80:M80,1)-LARGE(G80:M80,2)-SMALL(G80:M80,1)-SMALL(G80:M80,2))*F80</f>
        <v>#REF!</v>
      </c>
      <c r="P80" s="86" t="e">
        <f aca="true" t="shared" si="20" ref="P80:P85">P79</f>
        <v>#REF!</v>
      </c>
      <c r="Q80" s="131"/>
      <c r="R80" s="230"/>
      <c r="S80" s="34"/>
      <c r="T80" s="39"/>
      <c r="U80" s="132" t="str">
        <f aca="true" t="shared" si="21" ref="U80:V83">D80</f>
        <v>101В</v>
      </c>
      <c r="V80" s="131">
        <f t="shared" si="21"/>
        <v>5</v>
      </c>
      <c r="W80" s="145">
        <f>ROUND(G80,1)</f>
        <v>4.5</v>
      </c>
      <c r="X80" s="138">
        <f>IF((AND(W80&gt;=$BE80,W80&lt;=$BF80)),0,"-")</f>
        <v>0</v>
      </c>
      <c r="Y80" s="139" t="str">
        <f>IF(W80&gt;$BF80,1,"-")</f>
        <v>-</v>
      </c>
      <c r="Z80" s="140" t="str">
        <f>IF(W80&lt;$BE80,-1,"-")</f>
        <v>-</v>
      </c>
      <c r="AA80" s="145">
        <f>H80</f>
        <v>4.5</v>
      </c>
      <c r="AB80" s="138">
        <f>IF((AND(AA80&gt;=$BE80,AA80&lt;=$BF80)),0,"-")</f>
        <v>0</v>
      </c>
      <c r="AC80" s="139" t="str">
        <f>IF(AA80&gt;$BF80,1,"-")</f>
        <v>-</v>
      </c>
      <c r="AD80" s="140" t="str">
        <f>IF(AA80&lt;$BE80,-1,"-")</f>
        <v>-</v>
      </c>
      <c r="AE80" s="145">
        <f>I80</f>
        <v>5</v>
      </c>
      <c r="AF80" s="138">
        <f>IF((AND(AE80&gt;=$BE80,AE80&lt;=$BF80)),0,"-")</f>
        <v>0</v>
      </c>
      <c r="AG80" s="139" t="str">
        <f>IF(AE80&gt;$BF80,1,"-")</f>
        <v>-</v>
      </c>
      <c r="AH80" s="140" t="str">
        <f>IF(AE80&lt;$BE80,-1,"-")</f>
        <v>-</v>
      </c>
      <c r="AI80" s="145">
        <f>J80</f>
        <v>5</v>
      </c>
      <c r="AJ80" s="138">
        <f>IF((AND(AI80&gt;=$BE80,AI80&lt;=$BF80)),0,"-")</f>
        <v>0</v>
      </c>
      <c r="AK80" s="139" t="str">
        <f>IF(AI80&gt;$BF80,1,"-")</f>
        <v>-</v>
      </c>
      <c r="AL80" s="140" t="str">
        <f>IF(AI80&lt;$BE80,-1,"-")</f>
        <v>-</v>
      </c>
      <c r="AM80" s="145">
        <f>K80</f>
        <v>5.5</v>
      </c>
      <c r="AN80" s="138">
        <f>IF((AND(AM80&gt;=$BE80,AM80&lt;=$BF80)),0,"-")</f>
        <v>0</v>
      </c>
      <c r="AO80" s="139" t="str">
        <f>IF(AM80&gt;$BF80,1,"-")</f>
        <v>-</v>
      </c>
      <c r="AP80" s="140" t="str">
        <f>IF(AM80&lt;$BE80,-1,"-")</f>
        <v>-</v>
      </c>
      <c r="AQ80" s="145">
        <f>L80</f>
        <v>5</v>
      </c>
      <c r="AR80" s="138">
        <f>IF((AND(AQ80&gt;=$BE80,AQ80&lt;=$BF80)),0,"-")</f>
        <v>0</v>
      </c>
      <c r="AS80" s="139" t="str">
        <f>IF(AQ80&gt;$BF80,1,"-")</f>
        <v>-</v>
      </c>
      <c r="AT80" s="140" t="str">
        <f>IF(AQ80&lt;$BE80,-1,"-")</f>
        <v>-</v>
      </c>
      <c r="AU80" s="145">
        <f>M80</f>
        <v>5</v>
      </c>
      <c r="AV80" s="138">
        <f>IF((AND(AU80&gt;=$BE80,AU80&lt;=$BF80)),0,"-")</f>
        <v>0</v>
      </c>
      <c r="AW80" s="139" t="str">
        <f>IF(AU80&gt;$BF80,1,"-")</f>
        <v>-</v>
      </c>
      <c r="AX80" s="152" t="str">
        <f>IF(AU80&lt;$BE80,-1,"-")</f>
        <v>-</v>
      </c>
      <c r="AY80" s="163">
        <v>1</v>
      </c>
      <c r="AZ80" s="163">
        <v>1</v>
      </c>
      <c r="BA80" s="154">
        <f>N80</f>
        <v>15</v>
      </c>
      <c r="BB80" s="146">
        <f>N80/3</f>
        <v>5</v>
      </c>
      <c r="BC80" s="149">
        <f>ROUND(BB80,1)</f>
        <v>5</v>
      </c>
      <c r="BD80" s="147">
        <f>MATCH(BC80,$P$225:$P$325,0)</f>
        <v>51</v>
      </c>
      <c r="BE80" s="165">
        <f>INDEX($Q$225:$Q$325,BD80,1)</f>
        <v>4.5</v>
      </c>
      <c r="BF80" s="165">
        <f>INDEX($R$225:$R$325,BD80,1)</f>
        <v>5.5</v>
      </c>
      <c r="BG80" s="162" t="str">
        <f>IF((AND(AY80=$BE80,AZ80=$BF80)),0,"-")</f>
        <v>-</v>
      </c>
      <c r="BH80" s="162" t="str">
        <f>IF(AY80&gt;$BE80,-1,"-")</f>
        <v>-</v>
      </c>
      <c r="BI80" s="162">
        <f>IF(AZ80&lt;=$BF80,1,"-")</f>
        <v>1</v>
      </c>
      <c r="BJ80" s="42"/>
      <c r="BK80" s="42"/>
      <c r="BL80" s="42"/>
      <c r="BM80" s="1"/>
      <c r="BN80" s="1"/>
      <c r="BO80" s="1"/>
      <c r="BP80" s="1"/>
      <c r="BQ80" s="1"/>
    </row>
    <row r="81" spans="1:69" s="9" customFormat="1" ht="13.5" customHeight="1" outlineLevel="1">
      <c r="A81" s="29"/>
      <c r="B81" s="63"/>
      <c r="C81" s="69"/>
      <c r="D81" s="47" t="str">
        <f>'СТАРТ+'!F126</f>
        <v>301В</v>
      </c>
      <c r="E81" s="63">
        <f>'СТАРТ+'!G126</f>
        <v>5</v>
      </c>
      <c r="F81" s="70" t="e">
        <f>'СТАРТ+'!H126</f>
        <v>#REF!</v>
      </c>
      <c r="G81" s="71">
        <v>5.5</v>
      </c>
      <c r="H81" s="71">
        <v>5</v>
      </c>
      <c r="I81" s="71">
        <v>4.5</v>
      </c>
      <c r="J81" s="71">
        <v>5</v>
      </c>
      <c r="K81" s="71">
        <v>5</v>
      </c>
      <c r="L81" s="71">
        <v>5</v>
      </c>
      <c r="M81" s="71">
        <v>5</v>
      </c>
      <c r="N81" s="268">
        <f>(SUM(G81:M81)-LARGE(G81:M81,1)-LARGE(G81:M81,2)-SMALL(G81:M81,1)-SMALL(G81:M81,2))</f>
        <v>15</v>
      </c>
      <c r="O81" s="73" t="e">
        <f>(SUM(G81:M81)-LARGE(G81:M81,1)-LARGE(G81:M81,2)-SMALL(G81:M81,1)-SMALL(G81:M81,2))*F81</f>
        <v>#REF!</v>
      </c>
      <c r="P81" s="86" t="e">
        <f t="shared" si="20"/>
        <v>#REF!</v>
      </c>
      <c r="Q81" s="188"/>
      <c r="R81" s="230"/>
      <c r="S81" s="34"/>
      <c r="T81" s="39"/>
      <c r="U81" s="132" t="str">
        <f t="shared" si="21"/>
        <v>301В</v>
      </c>
      <c r="V81" s="131">
        <f t="shared" si="21"/>
        <v>5</v>
      </c>
      <c r="W81" s="41">
        <f>ROUND(G81,1)</f>
        <v>5.5</v>
      </c>
      <c r="X81" s="141">
        <f>IF((AND(W81&gt;=BE81,W81&lt;=BF81)),0,"-")</f>
        <v>0</v>
      </c>
      <c r="Y81" s="135" t="str">
        <f>IF(W81&gt;BF81,1,"-")</f>
        <v>-</v>
      </c>
      <c r="Z81" s="136" t="str">
        <f>IF(W81&lt;BE81,-1,"-")</f>
        <v>-</v>
      </c>
      <c r="AA81" s="41">
        <f>H81</f>
        <v>5</v>
      </c>
      <c r="AB81" s="141">
        <f>IF((AND(AA81&gt;=$BE81,AA81&lt;=$BF81)),0,"-")</f>
        <v>0</v>
      </c>
      <c r="AC81" s="135" t="str">
        <f>IF(AA81&gt;$BF81,1,"-")</f>
        <v>-</v>
      </c>
      <c r="AD81" s="136" t="str">
        <f>IF(AA81&lt;$BE81,-1,"-")</f>
        <v>-</v>
      </c>
      <c r="AE81" s="41">
        <f>I81</f>
        <v>4.5</v>
      </c>
      <c r="AF81" s="141">
        <f>IF((AND(AE81&gt;=$BE81,AE81&lt;=$BF81)),0,"-")</f>
        <v>0</v>
      </c>
      <c r="AG81" s="135" t="str">
        <f>IF(AE81&gt;$BF81,1,"-")</f>
        <v>-</v>
      </c>
      <c r="AH81" s="136" t="str">
        <f>IF(AE81&lt;$BE81,-1,"-")</f>
        <v>-</v>
      </c>
      <c r="AI81" s="41">
        <f>J81</f>
        <v>5</v>
      </c>
      <c r="AJ81" s="141">
        <f>IF((AND(AI81&gt;=$BE81,AI81&lt;=$BF81)),0,"-")</f>
        <v>0</v>
      </c>
      <c r="AK81" s="135" t="str">
        <f>IF(AI81&gt;$BF81,1,"-")</f>
        <v>-</v>
      </c>
      <c r="AL81" s="136" t="str">
        <f>IF(AI81&lt;$BE81,-1,"-")</f>
        <v>-</v>
      </c>
      <c r="AM81" s="41">
        <f>K81</f>
        <v>5</v>
      </c>
      <c r="AN81" s="141">
        <f>IF((AND(AM81&gt;=$BE81,AM81&lt;=$BF81)),0,"-")</f>
        <v>0</v>
      </c>
      <c r="AO81" s="135" t="str">
        <f>IF(AM81&gt;$BF81,1,"-")</f>
        <v>-</v>
      </c>
      <c r="AP81" s="136" t="str">
        <f>IF(AM81&lt;$BE81,-1,"-")</f>
        <v>-</v>
      </c>
      <c r="AQ81" s="41">
        <f>L81</f>
        <v>5</v>
      </c>
      <c r="AR81" s="141">
        <f>IF((AND(AQ81&gt;=$BE81,AQ81&lt;=$BF81)),0,"-")</f>
        <v>0</v>
      </c>
      <c r="AS81" s="135" t="str">
        <f>IF(AQ81&gt;$BF81,1,"-")</f>
        <v>-</v>
      </c>
      <c r="AT81" s="136" t="str">
        <f>IF(AQ81&lt;$BE81,-1,"-")</f>
        <v>-</v>
      </c>
      <c r="AU81" s="41">
        <f>M81</f>
        <v>5</v>
      </c>
      <c r="AV81" s="141">
        <f>IF((AND(AU81&gt;=$BE81,AU81&lt;=$BF81)),0,"-")</f>
        <v>0</v>
      </c>
      <c r="AW81" s="135" t="str">
        <f>IF(AU81&gt;$BF81,1,"-")</f>
        <v>-</v>
      </c>
      <c r="AX81" s="153" t="str">
        <f>IF(AU81&lt;$BE81,-1,"-")</f>
        <v>-</v>
      </c>
      <c r="AY81" s="163">
        <v>2</v>
      </c>
      <c r="AZ81" s="163">
        <v>2.5</v>
      </c>
      <c r="BA81" s="155">
        <f>N81</f>
        <v>15</v>
      </c>
      <c r="BB81" s="45">
        <f>N81/3</f>
        <v>5</v>
      </c>
      <c r="BC81" s="150">
        <f>ROUND(BB81,1)</f>
        <v>5</v>
      </c>
      <c r="BD81" s="148">
        <f>MATCH(BC81,$P$225:$P$325,0)</f>
        <v>51</v>
      </c>
      <c r="BE81" s="165">
        <f>INDEX($Q$225:$Q$325,BD81,1)</f>
        <v>4.5</v>
      </c>
      <c r="BF81" s="165">
        <f>INDEX($R$225:$R$325,BD81,1)</f>
        <v>5.5</v>
      </c>
      <c r="BG81" s="162" t="str">
        <f>IF((AND(AY81=$BE81,AZ81=$BF81)),0,"-")</f>
        <v>-</v>
      </c>
      <c r="BH81" s="162" t="str">
        <f>IF(AY81&gt;$BE81,-1,"-")</f>
        <v>-</v>
      </c>
      <c r="BI81" s="162">
        <f>IF(AZ81&lt;=$BF81,1,"-")</f>
        <v>1</v>
      </c>
      <c r="BJ81" s="42"/>
      <c r="BK81" s="42"/>
      <c r="BL81" s="42"/>
      <c r="BM81" s="35"/>
      <c r="BN81" s="1"/>
      <c r="BO81" s="1"/>
      <c r="BP81" s="1"/>
      <c r="BQ81" s="1"/>
    </row>
    <row r="82" spans="2:69" ht="13.5" customHeight="1" outlineLevel="1">
      <c r="B82" s="75"/>
      <c r="C82" s="76"/>
      <c r="D82" s="47" t="str">
        <f>'СТАРТ+'!I126</f>
        <v>403В</v>
      </c>
      <c r="E82" s="63">
        <f>'СТАРТ+'!J126</f>
        <v>5</v>
      </c>
      <c r="F82" s="70" t="e">
        <f>'СТАРТ+'!K126</f>
        <v>#REF!</v>
      </c>
      <c r="G82" s="71">
        <v>5.5</v>
      </c>
      <c r="H82" s="71">
        <v>5.5</v>
      </c>
      <c r="I82" s="71">
        <v>5</v>
      </c>
      <c r="J82" s="71">
        <v>4.5</v>
      </c>
      <c r="K82" s="71">
        <v>5</v>
      </c>
      <c r="L82" s="71">
        <v>5.5</v>
      </c>
      <c r="M82" s="71">
        <v>6</v>
      </c>
      <c r="N82" s="268">
        <f>(SUM(G82:M82)-LARGE(G82:M82,1)-LARGE(G82:M82,2)-SMALL(G82:M82,1)-SMALL(G82:M82,2))</f>
        <v>16</v>
      </c>
      <c r="O82" s="73" t="e">
        <f>(SUM(G82:M82)-LARGE(G82:M82,1)-LARGE(G82:M82,2)-SMALL(G82:M82,1)-SMALL(G82:M82,2))*F82</f>
        <v>#REF!</v>
      </c>
      <c r="P82" s="86" t="e">
        <f t="shared" si="20"/>
        <v>#REF!</v>
      </c>
      <c r="Q82" s="188"/>
      <c r="R82" s="231"/>
      <c r="S82" s="8"/>
      <c r="T82" s="40"/>
      <c r="U82" s="187" t="str">
        <f t="shared" si="21"/>
        <v>403В</v>
      </c>
      <c r="V82" s="188">
        <f t="shared" si="21"/>
        <v>5</v>
      </c>
      <c r="W82" s="41">
        <f>ROUND(G82,1)</f>
        <v>5.5</v>
      </c>
      <c r="X82" s="141">
        <f>IF((AND(W82&gt;=BE82,W82&lt;=BF82)),0,"-")</f>
        <v>0</v>
      </c>
      <c r="Y82" s="135" t="str">
        <f>IF(W82&gt;BF82,1,"-")</f>
        <v>-</v>
      </c>
      <c r="Z82" s="136" t="str">
        <f>IF(W82&lt;BE82,-1,"-")</f>
        <v>-</v>
      </c>
      <c r="AA82" s="41">
        <f>H82</f>
        <v>5.5</v>
      </c>
      <c r="AB82" s="141">
        <f>IF((AND(AA82&gt;=$BE82,AA82&lt;=$BF82)),0,"-")</f>
        <v>0</v>
      </c>
      <c r="AC82" s="135" t="str">
        <f>IF(AA82&gt;$BF82,1,"-")</f>
        <v>-</v>
      </c>
      <c r="AD82" s="136" t="str">
        <f>IF(AA82&lt;$BE82,-1,"-")</f>
        <v>-</v>
      </c>
      <c r="AE82" s="41">
        <f>I82</f>
        <v>5</v>
      </c>
      <c r="AF82" s="141">
        <f>IF((AND(AE82&gt;=$BE82,AE82&lt;=$BF82)),0,"-")</f>
        <v>0</v>
      </c>
      <c r="AG82" s="135" t="str">
        <f>IF(AE82&gt;$BF82,1,"-")</f>
        <v>-</v>
      </c>
      <c r="AH82" s="136" t="str">
        <f>IF(AE82&lt;$BE82,-1,"-")</f>
        <v>-</v>
      </c>
      <c r="AI82" s="41">
        <f>J82</f>
        <v>4.5</v>
      </c>
      <c r="AJ82" s="141" t="str">
        <f>IF((AND(AI82&gt;=$BE82,AI82&lt;=$BF82)),0,"-")</f>
        <v>-</v>
      </c>
      <c r="AK82" s="135" t="str">
        <f>IF(AI82&gt;$BF82,1,"-")</f>
        <v>-</v>
      </c>
      <c r="AL82" s="136">
        <f>IF(AI82&lt;$BE82,-1,"-")</f>
        <v>-1</v>
      </c>
      <c r="AM82" s="41">
        <f>K82</f>
        <v>5</v>
      </c>
      <c r="AN82" s="141">
        <f>IF((AND(AM82&gt;=$BE82,AM82&lt;=$BF82)),0,"-")</f>
        <v>0</v>
      </c>
      <c r="AO82" s="135" t="str">
        <f>IF(AM82&gt;$BF82,1,"-")</f>
        <v>-</v>
      </c>
      <c r="AP82" s="136" t="str">
        <f>IF(AM82&lt;$BE82,-1,"-")</f>
        <v>-</v>
      </c>
      <c r="AQ82" s="41">
        <f>L82</f>
        <v>5.5</v>
      </c>
      <c r="AR82" s="141">
        <f>IF((AND(AQ82&gt;=$BE82,AQ82&lt;=$BF82)),0,"-")</f>
        <v>0</v>
      </c>
      <c r="AS82" s="135" t="str">
        <f>IF(AQ82&gt;$BF82,1,"-")</f>
        <v>-</v>
      </c>
      <c r="AT82" s="136" t="str">
        <f>IF(AQ82&lt;$BE82,-1,"-")</f>
        <v>-</v>
      </c>
      <c r="AU82" s="41">
        <f>M82</f>
        <v>6</v>
      </c>
      <c r="AV82" s="141" t="str">
        <f>IF((AND(AU82&gt;=$BE82,AU82&lt;=$BF82)),0,"-")</f>
        <v>-</v>
      </c>
      <c r="AW82" s="135">
        <f>IF(AU82&gt;$BF82,1,"-")</f>
        <v>1</v>
      </c>
      <c r="AX82" s="153" t="str">
        <f>IF(AU82&lt;$BE82,-1,"-")</f>
        <v>-</v>
      </c>
      <c r="AY82" s="189">
        <v>5</v>
      </c>
      <c r="AZ82" s="189">
        <v>5.5</v>
      </c>
      <c r="BA82" s="190">
        <f>N82</f>
        <v>16</v>
      </c>
      <c r="BB82" s="45">
        <f>N82/3</f>
        <v>5.333333333333333</v>
      </c>
      <c r="BC82" s="150">
        <f>ROUND(BB82,1)</f>
        <v>5.3</v>
      </c>
      <c r="BD82" s="148">
        <f>MATCH(BC82,$P$225:$P$325,0)</f>
        <v>54</v>
      </c>
      <c r="BE82" s="165">
        <f>INDEX($Q$225:$Q$325,BD82,1)</f>
        <v>5</v>
      </c>
      <c r="BF82" s="165">
        <f>INDEX($R$225:$R$325,BD82,1)</f>
        <v>5.5</v>
      </c>
      <c r="BG82" s="191">
        <f>IF((AND(AY82=$BE82,AZ82=$BF82)),0,"-")</f>
        <v>0</v>
      </c>
      <c r="BH82" s="191" t="str">
        <f>IF(AY82&gt;$BE82,-1,"-")</f>
        <v>-</v>
      </c>
      <c r="BI82" s="191">
        <f>IF(AZ82&lt;=$BF82,1,"-")</f>
        <v>1</v>
      </c>
      <c r="BJ82" s="126"/>
      <c r="BK82" s="126"/>
      <c r="BL82" s="126"/>
      <c r="BM82" s="1"/>
      <c r="BN82" s="1"/>
      <c r="BO82" s="1"/>
      <c r="BP82" s="1"/>
      <c r="BQ82" s="1"/>
    </row>
    <row r="83" spans="2:69" ht="13.5" customHeight="1" outlineLevel="1">
      <c r="B83" s="75"/>
      <c r="C83" s="76"/>
      <c r="D83" s="47" t="str">
        <f>'СТАРТ+'!L126</f>
        <v>5132Д</v>
      </c>
      <c r="E83" s="63">
        <f>'СТАРТ+'!M126</f>
        <v>5</v>
      </c>
      <c r="F83" s="70" t="e">
        <f>'СТАРТ+'!N126</f>
        <v>#REF!</v>
      </c>
      <c r="G83" s="71">
        <v>5.5</v>
      </c>
      <c r="H83" s="71">
        <v>5.5</v>
      </c>
      <c r="I83" s="71">
        <v>5</v>
      </c>
      <c r="J83" s="71">
        <v>5</v>
      </c>
      <c r="K83" s="71">
        <v>5</v>
      </c>
      <c r="L83" s="71">
        <v>5</v>
      </c>
      <c r="M83" s="71">
        <v>5</v>
      </c>
      <c r="N83" s="268">
        <f>(SUM(G83:M83)-LARGE(G83:M83,1)-LARGE(G83:M83,2)-SMALL(G83:M83,1)-SMALL(G83:M83,2))</f>
        <v>15</v>
      </c>
      <c r="O83" s="73" t="e">
        <f>(SUM(G83:M83)-LARGE(G83:M83,1)-LARGE(G83:M83,2)-SMALL(G83:M83,1)-SMALL(G83:M83,2))*F83</f>
        <v>#REF!</v>
      </c>
      <c r="P83" s="86" t="e">
        <f t="shared" si="20"/>
        <v>#REF!</v>
      </c>
      <c r="Q83" s="232"/>
      <c r="R83" s="231"/>
      <c r="S83" s="8"/>
      <c r="T83" s="40"/>
      <c r="U83" s="132" t="str">
        <f t="shared" si="21"/>
        <v>5132Д</v>
      </c>
      <c r="V83" s="131">
        <f t="shared" si="21"/>
        <v>5</v>
      </c>
      <c r="W83" s="41">
        <f>ROUND(G83,1)</f>
        <v>5.5</v>
      </c>
      <c r="X83" s="141">
        <f>IF((AND(W83&gt;=BE83,W83&lt;=BF83)),0,"-")</f>
        <v>0</v>
      </c>
      <c r="Y83" s="135" t="str">
        <f>IF(W83&gt;BF83,1,"-")</f>
        <v>-</v>
      </c>
      <c r="Z83" s="136" t="str">
        <f>IF(W83&lt;BE83,-1,"-")</f>
        <v>-</v>
      </c>
      <c r="AA83" s="41">
        <f>H83</f>
        <v>5.5</v>
      </c>
      <c r="AB83" s="141">
        <f>IF((AND(AA83&gt;=$BE83,AA83&lt;=$BF83)),0,"-")</f>
        <v>0</v>
      </c>
      <c r="AC83" s="135" t="str">
        <f>IF(AA83&gt;$BF83,1,"-")</f>
        <v>-</v>
      </c>
      <c r="AD83" s="136" t="str">
        <f>IF(AA83&lt;$BE83,-1,"-")</f>
        <v>-</v>
      </c>
      <c r="AE83" s="41">
        <f>I83</f>
        <v>5</v>
      </c>
      <c r="AF83" s="141">
        <f>IF((AND(AE83&gt;=$BE83,AE83&lt;=$BF83)),0,"-")</f>
        <v>0</v>
      </c>
      <c r="AG83" s="135" t="str">
        <f>IF(AE83&gt;$BF83,1,"-")</f>
        <v>-</v>
      </c>
      <c r="AH83" s="136" t="str">
        <f>IF(AE83&lt;$BE83,-1,"-")</f>
        <v>-</v>
      </c>
      <c r="AI83" s="41">
        <f>J83</f>
        <v>5</v>
      </c>
      <c r="AJ83" s="141">
        <f>IF((AND(AI83&gt;=$BE83,AI83&lt;=$BF83)),0,"-")</f>
        <v>0</v>
      </c>
      <c r="AK83" s="135" t="str">
        <f>IF(AI83&gt;$BF83,1,"-")</f>
        <v>-</v>
      </c>
      <c r="AL83" s="136" t="str">
        <f>IF(AI83&lt;$BE83,-1,"-")</f>
        <v>-</v>
      </c>
      <c r="AM83" s="41">
        <f>K83</f>
        <v>5</v>
      </c>
      <c r="AN83" s="141">
        <f>IF((AND(AM83&gt;=$BE83,AM83&lt;=$BF83)),0,"-")</f>
        <v>0</v>
      </c>
      <c r="AO83" s="135" t="str">
        <f>IF(AM83&gt;$BF83,1,"-")</f>
        <v>-</v>
      </c>
      <c r="AP83" s="136" t="str">
        <f>IF(AM83&lt;$BE83,-1,"-")</f>
        <v>-</v>
      </c>
      <c r="AQ83" s="41">
        <f>L83</f>
        <v>5</v>
      </c>
      <c r="AR83" s="141">
        <f>IF((AND(AQ83&gt;=$BE83,AQ83&lt;=$BF83)),0,"-")</f>
        <v>0</v>
      </c>
      <c r="AS83" s="135" t="str">
        <f>IF(AQ83&gt;$BF83,1,"-")</f>
        <v>-</v>
      </c>
      <c r="AT83" s="136" t="str">
        <f>IF(AQ83&lt;$BE83,-1,"-")</f>
        <v>-</v>
      </c>
      <c r="AU83" s="41">
        <f>M83</f>
        <v>5</v>
      </c>
      <c r="AV83" s="141">
        <f>IF((AND(AU83&gt;=$BE83,AU83&lt;=$BF83)),0,"-")</f>
        <v>0</v>
      </c>
      <c r="AW83" s="135" t="str">
        <f>IF(AU83&gt;$BF83,1,"-")</f>
        <v>-</v>
      </c>
      <c r="AX83" s="153" t="str">
        <f>IF(AU83&lt;$BE83,-1,"-")</f>
        <v>-</v>
      </c>
      <c r="AY83" s="169">
        <v>7</v>
      </c>
      <c r="AZ83" s="169">
        <v>7.5</v>
      </c>
      <c r="BA83" s="155">
        <f>N83</f>
        <v>15</v>
      </c>
      <c r="BB83" s="45">
        <f>N83/3</f>
        <v>5</v>
      </c>
      <c r="BC83" s="150">
        <f>ROUND(BB83,1)</f>
        <v>5</v>
      </c>
      <c r="BD83" s="148">
        <f>MATCH(BC83,$P$225:$P$325,0)</f>
        <v>51</v>
      </c>
      <c r="BE83" s="165">
        <f>INDEX($Q$225:$Q$325,BD83,1)</f>
        <v>4.5</v>
      </c>
      <c r="BF83" s="165">
        <f>INDEX($R$225:$R$325,BD83,1)</f>
        <v>5.5</v>
      </c>
      <c r="BG83" s="170" t="str">
        <f>IF((AND(AY83=$BE83,AZ83=$BF83)),0,"-")</f>
        <v>-</v>
      </c>
      <c r="BH83" s="170">
        <f>IF(AY83&gt;$BE83,-1,"-")</f>
        <v>-1</v>
      </c>
      <c r="BI83" s="170" t="str">
        <f>IF(AZ83&lt;=$BF83,1,"-")</f>
        <v>-</v>
      </c>
      <c r="BJ83" s="42"/>
      <c r="BK83" s="42"/>
      <c r="BL83" s="42"/>
      <c r="BM83" s="151"/>
      <c r="BN83" s="151"/>
      <c r="BO83" s="1"/>
      <c r="BP83" s="1"/>
      <c r="BQ83" s="1"/>
    </row>
    <row r="84" spans="2:69" ht="13.5" customHeight="1" outlineLevel="1">
      <c r="B84" s="75"/>
      <c r="C84" s="79"/>
      <c r="D84" s="80" t="s">
        <v>3</v>
      </c>
      <c r="E84" s="65"/>
      <c r="F84" s="81" t="e">
        <f>SUM(F80:F83)</f>
        <v>#REF!</v>
      </c>
      <c r="G84" s="82">
        <v>7.6</v>
      </c>
      <c r="H84" s="83" t="e">
        <f>SUM(G84-F84)</f>
        <v>#REF!</v>
      </c>
      <c r="I84" s="83"/>
      <c r="J84" s="83"/>
      <c r="K84" s="83"/>
      <c r="L84" s="83"/>
      <c r="M84" s="83"/>
      <c r="N84" s="269"/>
      <c r="O84" s="260" t="e">
        <f>SUM(O80:O83)</f>
        <v>#REF!</v>
      </c>
      <c r="P84" s="86" t="e">
        <f t="shared" si="20"/>
        <v>#REF!</v>
      </c>
      <c r="Q84" s="63"/>
      <c r="R84" s="231"/>
      <c r="S84" s="8"/>
      <c r="T84" s="40"/>
      <c r="X84" s="142">
        <f>COUNT(X80:X81)</f>
        <v>2</v>
      </c>
      <c r="Y84" s="143">
        <f>COUNT(Y80:Y81)</f>
        <v>0</v>
      </c>
      <c r="Z84" s="144">
        <f>COUNT(Z80:Z81)</f>
        <v>0</v>
      </c>
      <c r="AA84" s="107"/>
      <c r="AB84" s="142">
        <f>COUNT(AB80:AB81)</f>
        <v>2</v>
      </c>
      <c r="AC84" s="143">
        <f>COUNT(AC80:AC81)</f>
        <v>0</v>
      </c>
      <c r="AD84" s="144">
        <f>COUNT(AD80:AD81)</f>
        <v>0</v>
      </c>
      <c r="AE84" s="107"/>
      <c r="AF84" s="142">
        <f>COUNT(AF80:AF81)</f>
        <v>2</v>
      </c>
      <c r="AG84" s="143">
        <f>COUNT(AG80:AG81)</f>
        <v>0</v>
      </c>
      <c r="AH84" s="144">
        <f>COUNT(AH80:AH81)</f>
        <v>0</v>
      </c>
      <c r="AI84" s="107"/>
      <c r="AJ84" s="142">
        <f>COUNT(AJ80:AJ81)</f>
        <v>2</v>
      </c>
      <c r="AK84" s="143">
        <f>COUNT(AK80:AK81)</f>
        <v>0</v>
      </c>
      <c r="AL84" s="144">
        <f>COUNT(AL80:AL81)</f>
        <v>0</v>
      </c>
      <c r="AM84" s="107"/>
      <c r="AN84" s="142">
        <f>COUNT(AN80:AN81)</f>
        <v>2</v>
      </c>
      <c r="AO84" s="143">
        <f>COUNT(AO80:AO81)</f>
        <v>0</v>
      </c>
      <c r="AP84" s="144">
        <f>COUNT(AP80:AP81)</f>
        <v>0</v>
      </c>
      <c r="AQ84" s="107"/>
      <c r="AR84" s="142">
        <f>COUNT(AR80:AR81)</f>
        <v>2</v>
      </c>
      <c r="AS84" s="143">
        <f>COUNT(AS80:AS81)</f>
        <v>0</v>
      </c>
      <c r="AT84" s="144">
        <f>COUNT(AT80:AT81)</f>
        <v>0</v>
      </c>
      <c r="AU84" s="107"/>
      <c r="AV84" s="142">
        <f>COUNT(AV80:AV81)</f>
        <v>2</v>
      </c>
      <c r="AW84" s="143">
        <f>COUNT(AW80:AW81)</f>
        <v>0</v>
      </c>
      <c r="AX84" s="144">
        <f>COUNT(AX80:AX81)</f>
        <v>0</v>
      </c>
      <c r="AY84" s="47"/>
      <c r="AZ84" s="47"/>
      <c r="BG84" s="166">
        <f>COUNT(BG80:BG83)</f>
        <v>1</v>
      </c>
      <c r="BH84" s="167">
        <f>COUNT(BH80:BH83)</f>
        <v>1</v>
      </c>
      <c r="BI84" s="168">
        <f>COUNT(BI80:BI83)</f>
        <v>3</v>
      </c>
      <c r="BJ84" s="42"/>
      <c r="BK84" s="42"/>
      <c r="BL84" s="42"/>
      <c r="BM84" s="126"/>
      <c r="BN84" s="126"/>
      <c r="BO84" s="1"/>
      <c r="BP84" s="1"/>
      <c r="BQ84" s="1"/>
    </row>
    <row r="85" spans="16:69" ht="13.5" customHeight="1">
      <c r="P85" s="86" t="e">
        <f t="shared" si="20"/>
        <v>#REF!</v>
      </c>
      <c r="X85" s="134">
        <f>COUNT(X82:X83)</f>
        <v>2</v>
      </c>
      <c r="Y85" s="133">
        <f>COUNT(Y82:Y83)</f>
        <v>0</v>
      </c>
      <c r="Z85" s="137">
        <f>COUNT(Z82:Z83)</f>
        <v>0</v>
      </c>
      <c r="AB85" s="134">
        <f>COUNT(AB82:AB83)</f>
        <v>2</v>
      </c>
      <c r="AC85" s="133">
        <f>COUNT(AC82:AC83)</f>
        <v>0</v>
      </c>
      <c r="AD85" s="137">
        <f>COUNT(AD82:AD83)</f>
        <v>0</v>
      </c>
      <c r="AF85" s="134">
        <f>COUNT(AF82:AF83)</f>
        <v>2</v>
      </c>
      <c r="AG85" s="133">
        <f>COUNT(AG82:AG83)</f>
        <v>0</v>
      </c>
      <c r="AH85" s="137">
        <f>COUNT(AH82:AH83)</f>
        <v>0</v>
      </c>
      <c r="AJ85" s="134">
        <f>COUNT(AJ82:AJ83)</f>
        <v>1</v>
      </c>
      <c r="AK85" s="133">
        <f>COUNT(AK82:AK83)</f>
        <v>0</v>
      </c>
      <c r="AL85" s="137">
        <f>COUNT(AL82:AL83)</f>
        <v>1</v>
      </c>
      <c r="AN85" s="134">
        <f>COUNT(AN82:AN83)</f>
        <v>2</v>
      </c>
      <c r="AO85" s="133">
        <f>COUNT(AO82:AO83)</f>
        <v>0</v>
      </c>
      <c r="AP85" s="137">
        <f>COUNT(AP82:AP83)</f>
        <v>0</v>
      </c>
      <c r="AR85" s="134">
        <f>COUNT(AR82:AR83)</f>
        <v>2</v>
      </c>
      <c r="AS85" s="133">
        <f>COUNT(AS82:AS83)</f>
        <v>0</v>
      </c>
      <c r="AT85" s="137">
        <f>COUNT(AT82:AT83)</f>
        <v>0</v>
      </c>
      <c r="AV85" s="134">
        <f>COUNT(AV82:AV83)</f>
        <v>1</v>
      </c>
      <c r="AW85" s="133">
        <f>COUNT(AW82:AW83)</f>
        <v>1</v>
      </c>
      <c r="AX85" s="137">
        <f>COUNT(AX82:AX83)</f>
        <v>0</v>
      </c>
      <c r="BJ85" s="42"/>
      <c r="BK85" s="42"/>
      <c r="BL85" s="42"/>
      <c r="BM85" s="151"/>
      <c r="BN85" s="151"/>
      <c r="BO85" s="1"/>
      <c r="BP85" s="1"/>
      <c r="BQ85" s="1"/>
    </row>
    <row r="86" spans="1:69" s="9" customFormat="1" ht="13.5" customHeight="1">
      <c r="A86" s="29">
        <v>12</v>
      </c>
      <c r="B86" s="63">
        <f>'СТАРТ+'!B132</f>
        <v>19</v>
      </c>
      <c r="C86" s="184" t="str">
        <f>'СТАРТ+'!C132</f>
        <v>ШАБАНОВА ВАЛЕРИЯ</v>
      </c>
      <c r="D86" s="185"/>
      <c r="E86" s="185"/>
      <c r="F86" s="186"/>
      <c r="G86" s="64"/>
      <c r="H86" s="65" t="str">
        <f>'СТАРТ+'!H132</f>
        <v>2Р</v>
      </c>
      <c r="I86" s="184">
        <f>'СТАРТ+'!I132</f>
        <v>2002</v>
      </c>
      <c r="J86" s="219" t="str">
        <f>'СТАРТ+'!J132</f>
        <v>ТОЛЬЯТТИ,МБОУДОД  КСДЮСШОР-10"ОЛИМП"</v>
      </c>
      <c r="K86" s="66"/>
      <c r="L86" s="66"/>
      <c r="M86" s="66"/>
      <c r="N86" s="66"/>
      <c r="O86" s="47"/>
      <c r="P86" s="67" t="e">
        <f>SUM(O91)</f>
        <v>#REF!</v>
      </c>
      <c r="Q86" s="230" t="str">
        <f>'СТАРТ+'!O132</f>
        <v>ДОНЦОВА И.В.ВАСИЛЬЕВА Ю.С.</v>
      </c>
      <c r="R86" s="230"/>
      <c r="T86" s="38"/>
      <c r="U86" s="132"/>
      <c r="V86" s="131"/>
      <c r="W86" s="197" t="str">
        <f>C86</f>
        <v>ШАБАНОВА ВАЛЕРИЯ</v>
      </c>
      <c r="X86" s="198"/>
      <c r="Y86" s="198"/>
      <c r="Z86" s="199"/>
      <c r="AA86" s="197"/>
      <c r="AB86" s="197"/>
      <c r="AC86" s="197"/>
      <c r="AD86" s="197"/>
      <c r="AE86" s="196">
        <f>I86</f>
        <v>2002</v>
      </c>
      <c r="AF86" s="197" t="str">
        <f>J86</f>
        <v>ТОЛЬЯТТИ,МБОУДОД  КСДЮСШОР-10"ОЛИМП"</v>
      </c>
      <c r="AG86" s="197"/>
      <c r="AH86" s="197"/>
      <c r="AI86" s="197"/>
      <c r="AJ86" s="197"/>
      <c r="AK86" s="197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28"/>
      <c r="BC86" s="129"/>
      <c r="BD86" s="130"/>
      <c r="BE86" s="29"/>
      <c r="BF86" s="29"/>
      <c r="BG86" s="160"/>
      <c r="BH86" s="160"/>
      <c r="BI86" s="161"/>
      <c r="BJ86" s="42"/>
      <c r="BK86" s="42"/>
      <c r="BL86" s="42"/>
      <c r="BM86" s="1"/>
      <c r="BN86" s="1"/>
      <c r="BO86" s="1"/>
      <c r="BP86" s="1"/>
      <c r="BQ86" s="1"/>
    </row>
    <row r="87" spans="1:69" s="9" customFormat="1" ht="13.5" customHeight="1" outlineLevel="1">
      <c r="A87" s="29"/>
      <c r="B87" s="63"/>
      <c r="C87" s="69"/>
      <c r="D87" s="47" t="str">
        <f>'СТАРТ+'!C133</f>
        <v>401В</v>
      </c>
      <c r="E87" s="63">
        <f>'СТАРТ+'!D133</f>
        <v>5</v>
      </c>
      <c r="F87" s="70" t="e">
        <f>'СТАРТ+'!E133</f>
        <v>#REF!</v>
      </c>
      <c r="G87" s="71">
        <v>8</v>
      </c>
      <c r="H87" s="71">
        <v>7.5</v>
      </c>
      <c r="I87" s="71">
        <v>7.5</v>
      </c>
      <c r="J87" s="71">
        <v>7.5</v>
      </c>
      <c r="K87" s="71">
        <v>7.5</v>
      </c>
      <c r="L87" s="71">
        <v>7.5</v>
      </c>
      <c r="M87" s="71">
        <v>7.5</v>
      </c>
      <c r="N87" s="268">
        <f>(SUM(G87:M87)-LARGE(G87:M87,1)-LARGE(G87:M87,2)-SMALL(G87:M87,1)-SMALL(G87:M87,2))</f>
        <v>22.5</v>
      </c>
      <c r="O87" s="73" t="e">
        <f>(SUM(G87:M87)-LARGE(G87:M87,1)-LARGE(G87:M87,2)-SMALL(G87:M87,1)-SMALL(G87:M87,2))*F87</f>
        <v>#REF!</v>
      </c>
      <c r="P87" s="86" t="e">
        <f aca="true" t="shared" si="22" ref="P87:P92">P86</f>
        <v>#REF!</v>
      </c>
      <c r="Q87" s="131"/>
      <c r="R87" s="230"/>
      <c r="S87" s="34"/>
      <c r="T87" s="39"/>
      <c r="U87" s="132" t="str">
        <f aca="true" t="shared" si="23" ref="U87:V90">D87</f>
        <v>401В</v>
      </c>
      <c r="V87" s="131">
        <f t="shared" si="23"/>
        <v>5</v>
      </c>
      <c r="W87" s="145">
        <f>ROUND(G87,1)</f>
        <v>8</v>
      </c>
      <c r="X87" s="138">
        <f>IF((AND(W87&gt;=$BE87,W87&lt;=$BF87)),0,"-")</f>
        <v>0</v>
      </c>
      <c r="Y87" s="139" t="str">
        <f>IF(W87&gt;$BF87,1,"-")</f>
        <v>-</v>
      </c>
      <c r="Z87" s="140" t="str">
        <f>IF(W87&lt;$BE87,-1,"-")</f>
        <v>-</v>
      </c>
      <c r="AA87" s="145">
        <f>H87</f>
        <v>7.5</v>
      </c>
      <c r="AB87" s="138">
        <f>IF((AND(AA87&gt;=$BE87,AA87&lt;=$BF87)),0,"-")</f>
        <v>0</v>
      </c>
      <c r="AC87" s="139" t="str">
        <f>IF(AA87&gt;$BF87,1,"-")</f>
        <v>-</v>
      </c>
      <c r="AD87" s="140" t="str">
        <f>IF(AA87&lt;$BE87,-1,"-")</f>
        <v>-</v>
      </c>
      <c r="AE87" s="145">
        <f>I87</f>
        <v>7.5</v>
      </c>
      <c r="AF87" s="138">
        <f>IF((AND(AE87&gt;=$BE87,AE87&lt;=$BF87)),0,"-")</f>
        <v>0</v>
      </c>
      <c r="AG87" s="139" t="str">
        <f>IF(AE87&gt;$BF87,1,"-")</f>
        <v>-</v>
      </c>
      <c r="AH87" s="140" t="str">
        <f>IF(AE87&lt;$BE87,-1,"-")</f>
        <v>-</v>
      </c>
      <c r="AI87" s="145">
        <f>J87</f>
        <v>7.5</v>
      </c>
      <c r="AJ87" s="138">
        <f>IF((AND(AI87&gt;=$BE87,AI87&lt;=$BF87)),0,"-")</f>
        <v>0</v>
      </c>
      <c r="AK87" s="139" t="str">
        <f>IF(AI87&gt;$BF87,1,"-")</f>
        <v>-</v>
      </c>
      <c r="AL87" s="140" t="str">
        <f>IF(AI87&lt;$BE87,-1,"-")</f>
        <v>-</v>
      </c>
      <c r="AM87" s="145">
        <f>K87</f>
        <v>7.5</v>
      </c>
      <c r="AN87" s="138">
        <f>IF((AND(AM87&gt;=$BE87,AM87&lt;=$BF87)),0,"-")</f>
        <v>0</v>
      </c>
      <c r="AO87" s="139" t="str">
        <f>IF(AM87&gt;$BF87,1,"-")</f>
        <v>-</v>
      </c>
      <c r="AP87" s="140" t="str">
        <f>IF(AM87&lt;$BE87,-1,"-")</f>
        <v>-</v>
      </c>
      <c r="AQ87" s="145">
        <f>L87</f>
        <v>7.5</v>
      </c>
      <c r="AR87" s="138">
        <f>IF((AND(AQ87&gt;=$BE87,AQ87&lt;=$BF87)),0,"-")</f>
        <v>0</v>
      </c>
      <c r="AS87" s="139" t="str">
        <f>IF(AQ87&gt;$BF87,1,"-")</f>
        <v>-</v>
      </c>
      <c r="AT87" s="140" t="str">
        <f>IF(AQ87&lt;$BE87,-1,"-")</f>
        <v>-</v>
      </c>
      <c r="AU87" s="145">
        <f>M87</f>
        <v>7.5</v>
      </c>
      <c r="AV87" s="138">
        <f>IF((AND(AU87&gt;=$BE87,AU87&lt;=$BF87)),0,"-")</f>
        <v>0</v>
      </c>
      <c r="AW87" s="139" t="str">
        <f>IF(AU87&gt;$BF87,1,"-")</f>
        <v>-</v>
      </c>
      <c r="AX87" s="152" t="str">
        <f>IF(AU87&lt;$BE87,-1,"-")</f>
        <v>-</v>
      </c>
      <c r="AY87" s="163">
        <v>1</v>
      </c>
      <c r="AZ87" s="163">
        <v>1</v>
      </c>
      <c r="BA87" s="154">
        <f>N87</f>
        <v>22.5</v>
      </c>
      <c r="BB87" s="146">
        <f>N87/3</f>
        <v>7.5</v>
      </c>
      <c r="BC87" s="149">
        <f>ROUND(BB87,1)</f>
        <v>7.5</v>
      </c>
      <c r="BD87" s="147">
        <f>MATCH(BC87,$P$225:$P$325,0)</f>
        <v>76</v>
      </c>
      <c r="BE87" s="165">
        <f>INDEX($Q$225:$Q$325,BD87,1)</f>
        <v>7</v>
      </c>
      <c r="BF87" s="165">
        <f>INDEX($R$225:$R$325,BD87,1)</f>
        <v>8</v>
      </c>
      <c r="BG87" s="162" t="str">
        <f>IF((AND(AY87=$BE87,AZ87=$BF87)),0,"-")</f>
        <v>-</v>
      </c>
      <c r="BH87" s="162" t="str">
        <f>IF(AY87&gt;$BE87,-1,"-")</f>
        <v>-</v>
      </c>
      <c r="BI87" s="162">
        <f>IF(AZ87&lt;=$BF87,1,"-")</f>
        <v>1</v>
      </c>
      <c r="BJ87" s="42"/>
      <c r="BK87" s="42"/>
      <c r="BL87" s="42"/>
      <c r="BM87" s="1"/>
      <c r="BN87" s="1"/>
      <c r="BO87" s="1"/>
      <c r="BP87" s="1"/>
      <c r="BQ87" s="1"/>
    </row>
    <row r="88" spans="1:69" s="9" customFormat="1" ht="13.5" customHeight="1" outlineLevel="1">
      <c r="A88" s="29"/>
      <c r="B88" s="63"/>
      <c r="C88" s="69"/>
      <c r="D88" s="47" t="str">
        <f>'СТАРТ+'!F133</f>
        <v>103В</v>
      </c>
      <c r="E88" s="63">
        <f>'СТАРТ+'!G133</f>
        <v>5</v>
      </c>
      <c r="F88" s="70" t="e">
        <f>'СТАРТ+'!H133</f>
        <v>#REF!</v>
      </c>
      <c r="G88" s="71">
        <v>6</v>
      </c>
      <c r="H88" s="71">
        <v>6.5</v>
      </c>
      <c r="I88" s="71">
        <v>6</v>
      </c>
      <c r="J88" s="71">
        <v>6</v>
      </c>
      <c r="K88" s="71">
        <v>6</v>
      </c>
      <c r="L88" s="71">
        <v>6.5</v>
      </c>
      <c r="M88" s="71">
        <v>6</v>
      </c>
      <c r="N88" s="268">
        <f>(SUM(G88:M88)-LARGE(G88:M88,1)-LARGE(G88:M88,2)-SMALL(G88:M88,1)-SMALL(G88:M88,2))</f>
        <v>18</v>
      </c>
      <c r="O88" s="73" t="e">
        <f>(SUM(G88:M88)-LARGE(G88:M88,1)-LARGE(G88:M88,2)-SMALL(G88:M88,1)-SMALL(G88:M88,2))*F88</f>
        <v>#REF!</v>
      </c>
      <c r="P88" s="86" t="e">
        <f t="shared" si="22"/>
        <v>#REF!</v>
      </c>
      <c r="Q88" s="188"/>
      <c r="R88" s="230"/>
      <c r="S88" s="34"/>
      <c r="T88" s="39"/>
      <c r="U88" s="132" t="str">
        <f t="shared" si="23"/>
        <v>103В</v>
      </c>
      <c r="V88" s="131">
        <f t="shared" si="23"/>
        <v>5</v>
      </c>
      <c r="W88" s="41">
        <f>ROUND(G88,1)</f>
        <v>6</v>
      </c>
      <c r="X88" s="141">
        <f>IF((AND(W88&gt;=BE88,W88&lt;=BF88)),0,"-")</f>
        <v>0</v>
      </c>
      <c r="Y88" s="135" t="str">
        <f>IF(W88&gt;BF88,1,"-")</f>
        <v>-</v>
      </c>
      <c r="Z88" s="136" t="str">
        <f>IF(W88&lt;BE88,-1,"-")</f>
        <v>-</v>
      </c>
      <c r="AA88" s="41">
        <f>H88</f>
        <v>6.5</v>
      </c>
      <c r="AB88" s="141">
        <f>IF((AND(AA88&gt;=$BE88,AA88&lt;=$BF88)),0,"-")</f>
        <v>0</v>
      </c>
      <c r="AC88" s="135" t="str">
        <f>IF(AA88&gt;$BF88,1,"-")</f>
        <v>-</v>
      </c>
      <c r="AD88" s="136" t="str">
        <f>IF(AA88&lt;$BE88,-1,"-")</f>
        <v>-</v>
      </c>
      <c r="AE88" s="41">
        <f>I88</f>
        <v>6</v>
      </c>
      <c r="AF88" s="141">
        <f>IF((AND(AE88&gt;=$BE88,AE88&lt;=$BF88)),0,"-")</f>
        <v>0</v>
      </c>
      <c r="AG88" s="135" t="str">
        <f>IF(AE88&gt;$BF88,1,"-")</f>
        <v>-</v>
      </c>
      <c r="AH88" s="136" t="str">
        <f>IF(AE88&lt;$BE88,-1,"-")</f>
        <v>-</v>
      </c>
      <c r="AI88" s="41">
        <f>J88</f>
        <v>6</v>
      </c>
      <c r="AJ88" s="141">
        <f>IF((AND(AI88&gt;=$BE88,AI88&lt;=$BF88)),0,"-")</f>
        <v>0</v>
      </c>
      <c r="AK88" s="135" t="str">
        <f>IF(AI88&gt;$BF88,1,"-")</f>
        <v>-</v>
      </c>
      <c r="AL88" s="136" t="str">
        <f>IF(AI88&lt;$BE88,-1,"-")</f>
        <v>-</v>
      </c>
      <c r="AM88" s="41">
        <f>K88</f>
        <v>6</v>
      </c>
      <c r="AN88" s="141">
        <f>IF((AND(AM88&gt;=$BE88,AM88&lt;=$BF88)),0,"-")</f>
        <v>0</v>
      </c>
      <c r="AO88" s="135" t="str">
        <f>IF(AM88&gt;$BF88,1,"-")</f>
        <v>-</v>
      </c>
      <c r="AP88" s="136" t="str">
        <f>IF(AM88&lt;$BE88,-1,"-")</f>
        <v>-</v>
      </c>
      <c r="AQ88" s="41">
        <f>L88</f>
        <v>6.5</v>
      </c>
      <c r="AR88" s="141">
        <f>IF((AND(AQ88&gt;=$BE88,AQ88&lt;=$BF88)),0,"-")</f>
        <v>0</v>
      </c>
      <c r="AS88" s="135" t="str">
        <f>IF(AQ88&gt;$BF88,1,"-")</f>
        <v>-</v>
      </c>
      <c r="AT88" s="136" t="str">
        <f>IF(AQ88&lt;$BE88,-1,"-")</f>
        <v>-</v>
      </c>
      <c r="AU88" s="41">
        <f>M88</f>
        <v>6</v>
      </c>
      <c r="AV88" s="141">
        <f>IF((AND(AU88&gt;=$BE88,AU88&lt;=$BF88)),0,"-")</f>
        <v>0</v>
      </c>
      <c r="AW88" s="135" t="str">
        <f>IF(AU88&gt;$BF88,1,"-")</f>
        <v>-</v>
      </c>
      <c r="AX88" s="153" t="str">
        <f>IF(AU88&lt;$BE88,-1,"-")</f>
        <v>-</v>
      </c>
      <c r="AY88" s="163">
        <v>2</v>
      </c>
      <c r="AZ88" s="163">
        <v>2.5</v>
      </c>
      <c r="BA88" s="155">
        <f>N88</f>
        <v>18</v>
      </c>
      <c r="BB88" s="45">
        <f>N88/3</f>
        <v>6</v>
      </c>
      <c r="BC88" s="150">
        <f>ROUND(BB88,1)</f>
        <v>6</v>
      </c>
      <c r="BD88" s="148">
        <f>MATCH(BC88,$P$225:$P$325,0)</f>
        <v>61</v>
      </c>
      <c r="BE88" s="165">
        <f>INDEX($Q$225:$Q$325,BD88,1)</f>
        <v>5.5</v>
      </c>
      <c r="BF88" s="165">
        <f>INDEX($R$225:$R$325,BD88,1)</f>
        <v>6.5</v>
      </c>
      <c r="BG88" s="162" t="str">
        <f>IF((AND(AY88=$BE88,AZ88=$BF88)),0,"-")</f>
        <v>-</v>
      </c>
      <c r="BH88" s="162" t="str">
        <f>IF(AY88&gt;$BE88,-1,"-")</f>
        <v>-</v>
      </c>
      <c r="BI88" s="162">
        <f>IF(AZ88&lt;=$BF88,1,"-")</f>
        <v>1</v>
      </c>
      <c r="BJ88" s="42"/>
      <c r="BK88" s="42"/>
      <c r="BL88" s="42"/>
      <c r="BM88" s="35"/>
      <c r="BN88" s="1"/>
      <c r="BO88" s="1"/>
      <c r="BP88" s="1"/>
      <c r="BQ88" s="1"/>
    </row>
    <row r="89" spans="2:69" ht="13.5" customHeight="1" outlineLevel="1">
      <c r="B89" s="75"/>
      <c r="C89" s="76"/>
      <c r="D89" s="47" t="str">
        <f>'СТАРТ+'!I133</f>
        <v>201В</v>
      </c>
      <c r="E89" s="63">
        <f>'СТАРТ+'!J133</f>
        <v>5</v>
      </c>
      <c r="F89" s="70" t="e">
        <f>'СТАРТ+'!K133</f>
        <v>#REF!</v>
      </c>
      <c r="G89" s="71">
        <v>5</v>
      </c>
      <c r="H89" s="71">
        <v>5</v>
      </c>
      <c r="I89" s="71">
        <v>5.5</v>
      </c>
      <c r="J89" s="71">
        <v>5</v>
      </c>
      <c r="K89" s="71">
        <v>5</v>
      </c>
      <c r="L89" s="71">
        <v>5.5</v>
      </c>
      <c r="M89" s="71">
        <v>6</v>
      </c>
      <c r="N89" s="268">
        <f>(SUM(G89:M89)-LARGE(G89:M89,1)-LARGE(G89:M89,2)-SMALL(G89:M89,1)-SMALL(G89:M89,2))</f>
        <v>15.5</v>
      </c>
      <c r="O89" s="73" t="e">
        <f>(SUM(G89:M89)-LARGE(G89:M89,1)-LARGE(G89:M89,2)-SMALL(G89:M89,1)-SMALL(G89:M89,2))*F89</f>
        <v>#REF!</v>
      </c>
      <c r="P89" s="86" t="e">
        <f t="shared" si="22"/>
        <v>#REF!</v>
      </c>
      <c r="Q89" s="188"/>
      <c r="R89" s="231"/>
      <c r="S89" s="8"/>
      <c r="T89" s="40"/>
      <c r="U89" s="187" t="str">
        <f t="shared" si="23"/>
        <v>201В</v>
      </c>
      <c r="V89" s="188">
        <f t="shared" si="23"/>
        <v>5</v>
      </c>
      <c r="W89" s="41">
        <f>ROUND(G89,1)</f>
        <v>5</v>
      </c>
      <c r="X89" s="141">
        <f>IF((AND(W89&gt;=BE89,W89&lt;=BF89)),0,"-")</f>
        <v>0</v>
      </c>
      <c r="Y89" s="135" t="str">
        <f>IF(W89&gt;BF89,1,"-")</f>
        <v>-</v>
      </c>
      <c r="Z89" s="136" t="str">
        <f>IF(W89&lt;BE89,-1,"-")</f>
        <v>-</v>
      </c>
      <c r="AA89" s="41">
        <f>H89</f>
        <v>5</v>
      </c>
      <c r="AB89" s="141">
        <f>IF((AND(AA89&gt;=$BE89,AA89&lt;=$BF89)),0,"-")</f>
        <v>0</v>
      </c>
      <c r="AC89" s="135" t="str">
        <f>IF(AA89&gt;$BF89,1,"-")</f>
        <v>-</v>
      </c>
      <c r="AD89" s="136" t="str">
        <f>IF(AA89&lt;$BE89,-1,"-")</f>
        <v>-</v>
      </c>
      <c r="AE89" s="41">
        <f>I89</f>
        <v>5.5</v>
      </c>
      <c r="AF89" s="141">
        <f>IF((AND(AE89&gt;=$BE89,AE89&lt;=$BF89)),0,"-")</f>
        <v>0</v>
      </c>
      <c r="AG89" s="135" t="str">
        <f>IF(AE89&gt;$BF89,1,"-")</f>
        <v>-</v>
      </c>
      <c r="AH89" s="136" t="str">
        <f>IF(AE89&lt;$BE89,-1,"-")</f>
        <v>-</v>
      </c>
      <c r="AI89" s="41">
        <f>J89</f>
        <v>5</v>
      </c>
      <c r="AJ89" s="141">
        <f>IF((AND(AI89&gt;=$BE89,AI89&lt;=$BF89)),0,"-")</f>
        <v>0</v>
      </c>
      <c r="AK89" s="135" t="str">
        <f>IF(AI89&gt;$BF89,1,"-")</f>
        <v>-</v>
      </c>
      <c r="AL89" s="136" t="str">
        <f>IF(AI89&lt;$BE89,-1,"-")</f>
        <v>-</v>
      </c>
      <c r="AM89" s="41">
        <f>K89</f>
        <v>5</v>
      </c>
      <c r="AN89" s="141">
        <f>IF((AND(AM89&gt;=$BE89,AM89&lt;=$BF89)),0,"-")</f>
        <v>0</v>
      </c>
      <c r="AO89" s="135" t="str">
        <f>IF(AM89&gt;$BF89,1,"-")</f>
        <v>-</v>
      </c>
      <c r="AP89" s="136" t="str">
        <f>IF(AM89&lt;$BE89,-1,"-")</f>
        <v>-</v>
      </c>
      <c r="AQ89" s="41">
        <f>L89</f>
        <v>5.5</v>
      </c>
      <c r="AR89" s="141">
        <f>IF((AND(AQ89&gt;=$BE89,AQ89&lt;=$BF89)),0,"-")</f>
        <v>0</v>
      </c>
      <c r="AS89" s="135" t="str">
        <f>IF(AQ89&gt;$BF89,1,"-")</f>
        <v>-</v>
      </c>
      <c r="AT89" s="136" t="str">
        <f>IF(AQ89&lt;$BE89,-1,"-")</f>
        <v>-</v>
      </c>
      <c r="AU89" s="41">
        <f>M89</f>
        <v>6</v>
      </c>
      <c r="AV89" s="141" t="str">
        <f>IF((AND(AU89&gt;=$BE89,AU89&lt;=$BF89)),0,"-")</f>
        <v>-</v>
      </c>
      <c r="AW89" s="135">
        <f>IF(AU89&gt;$BF89,1,"-")</f>
        <v>1</v>
      </c>
      <c r="AX89" s="153" t="str">
        <f>IF(AU89&lt;$BE89,-1,"-")</f>
        <v>-</v>
      </c>
      <c r="AY89" s="189">
        <v>5</v>
      </c>
      <c r="AZ89" s="189">
        <v>5.5</v>
      </c>
      <c r="BA89" s="190">
        <f>N89</f>
        <v>15.5</v>
      </c>
      <c r="BB89" s="45">
        <f>N89/3</f>
        <v>5.166666666666667</v>
      </c>
      <c r="BC89" s="150">
        <f>ROUND(BB89,1)</f>
        <v>5.2</v>
      </c>
      <c r="BD89" s="148">
        <f>MATCH(BC89,$P$225:$P$325,0)</f>
        <v>53</v>
      </c>
      <c r="BE89" s="165">
        <f>INDEX($Q$225:$Q$325,BD89,1)</f>
        <v>5</v>
      </c>
      <c r="BF89" s="165">
        <f>INDEX($R$225:$R$325,BD89,1)</f>
        <v>5.5</v>
      </c>
      <c r="BG89" s="191">
        <f>IF((AND(AY89=$BE89,AZ89=$BF89)),0,"-")</f>
        <v>0</v>
      </c>
      <c r="BH89" s="191" t="str">
        <f>IF(AY89&gt;$BE89,-1,"-")</f>
        <v>-</v>
      </c>
      <c r="BI89" s="191">
        <f>IF(AZ89&lt;=$BF89,1,"-")</f>
        <v>1</v>
      </c>
      <c r="BJ89" s="126"/>
      <c r="BK89" s="126"/>
      <c r="BL89" s="126"/>
      <c r="BM89" s="1"/>
      <c r="BN89" s="1"/>
      <c r="BO89" s="1"/>
      <c r="BP89" s="1"/>
      <c r="BQ89" s="1"/>
    </row>
    <row r="90" spans="2:69" ht="13.5" customHeight="1" outlineLevel="1">
      <c r="B90" s="75"/>
      <c r="C90" s="76"/>
      <c r="D90" s="47" t="str">
        <f>'СТАРТ+'!L133</f>
        <v>612В</v>
      </c>
      <c r="E90" s="63">
        <f>'СТАРТ+'!M133</f>
        <v>5</v>
      </c>
      <c r="F90" s="70" t="e">
        <f>'СТАРТ+'!N133</f>
        <v>#REF!</v>
      </c>
      <c r="G90" s="71">
        <v>5</v>
      </c>
      <c r="H90" s="71">
        <v>5</v>
      </c>
      <c r="I90" s="71">
        <v>5.5</v>
      </c>
      <c r="J90" s="71">
        <v>5.5</v>
      </c>
      <c r="K90" s="71">
        <v>4.5</v>
      </c>
      <c r="L90" s="71">
        <v>5.5</v>
      </c>
      <c r="M90" s="71">
        <v>5.5</v>
      </c>
      <c r="N90" s="268">
        <f>(SUM(G90:M90)-LARGE(G90:M90,1)-LARGE(G90:M90,2)-SMALL(G90:M90,1)-SMALL(G90:M90,2))</f>
        <v>16</v>
      </c>
      <c r="O90" s="73" t="e">
        <f>(SUM(G90:M90)-LARGE(G90:M90,1)-LARGE(G90:M90,2)-SMALL(G90:M90,1)-SMALL(G90:M90,2))*F90</f>
        <v>#REF!</v>
      </c>
      <c r="P90" s="86" t="e">
        <f t="shared" si="22"/>
        <v>#REF!</v>
      </c>
      <c r="Q90" s="232"/>
      <c r="R90" s="231"/>
      <c r="S90" s="8"/>
      <c r="T90" s="40"/>
      <c r="U90" s="132" t="str">
        <f t="shared" si="23"/>
        <v>612В</v>
      </c>
      <c r="V90" s="131">
        <f t="shared" si="23"/>
        <v>5</v>
      </c>
      <c r="W90" s="41">
        <f>ROUND(G90,1)</f>
        <v>5</v>
      </c>
      <c r="X90" s="141">
        <f>IF((AND(W90&gt;=BE90,W90&lt;=BF90)),0,"-")</f>
        <v>0</v>
      </c>
      <c r="Y90" s="135" t="str">
        <f>IF(W90&gt;BF90,1,"-")</f>
        <v>-</v>
      </c>
      <c r="Z90" s="136" t="str">
        <f>IF(W90&lt;BE90,-1,"-")</f>
        <v>-</v>
      </c>
      <c r="AA90" s="41">
        <f>H90</f>
        <v>5</v>
      </c>
      <c r="AB90" s="141">
        <f>IF((AND(AA90&gt;=$BE90,AA90&lt;=$BF90)),0,"-")</f>
        <v>0</v>
      </c>
      <c r="AC90" s="135" t="str">
        <f>IF(AA90&gt;$BF90,1,"-")</f>
        <v>-</v>
      </c>
      <c r="AD90" s="136" t="str">
        <f>IF(AA90&lt;$BE90,-1,"-")</f>
        <v>-</v>
      </c>
      <c r="AE90" s="41">
        <f>I90</f>
        <v>5.5</v>
      </c>
      <c r="AF90" s="141">
        <f>IF((AND(AE90&gt;=$BE90,AE90&lt;=$BF90)),0,"-")</f>
        <v>0</v>
      </c>
      <c r="AG90" s="135" t="str">
        <f>IF(AE90&gt;$BF90,1,"-")</f>
        <v>-</v>
      </c>
      <c r="AH90" s="136" t="str">
        <f>IF(AE90&lt;$BE90,-1,"-")</f>
        <v>-</v>
      </c>
      <c r="AI90" s="41">
        <f>J90</f>
        <v>5.5</v>
      </c>
      <c r="AJ90" s="141">
        <f>IF((AND(AI90&gt;=$BE90,AI90&lt;=$BF90)),0,"-")</f>
        <v>0</v>
      </c>
      <c r="AK90" s="135" t="str">
        <f>IF(AI90&gt;$BF90,1,"-")</f>
        <v>-</v>
      </c>
      <c r="AL90" s="136" t="str">
        <f>IF(AI90&lt;$BE90,-1,"-")</f>
        <v>-</v>
      </c>
      <c r="AM90" s="41">
        <f>K90</f>
        <v>4.5</v>
      </c>
      <c r="AN90" s="141" t="str">
        <f>IF((AND(AM90&gt;=$BE90,AM90&lt;=$BF90)),0,"-")</f>
        <v>-</v>
      </c>
      <c r="AO90" s="135" t="str">
        <f>IF(AM90&gt;$BF90,1,"-")</f>
        <v>-</v>
      </c>
      <c r="AP90" s="136">
        <f>IF(AM90&lt;$BE90,-1,"-")</f>
        <v>-1</v>
      </c>
      <c r="AQ90" s="41">
        <f>L90</f>
        <v>5.5</v>
      </c>
      <c r="AR90" s="141">
        <f>IF((AND(AQ90&gt;=$BE90,AQ90&lt;=$BF90)),0,"-")</f>
        <v>0</v>
      </c>
      <c r="AS90" s="135" t="str">
        <f>IF(AQ90&gt;$BF90,1,"-")</f>
        <v>-</v>
      </c>
      <c r="AT90" s="136" t="str">
        <f>IF(AQ90&lt;$BE90,-1,"-")</f>
        <v>-</v>
      </c>
      <c r="AU90" s="41">
        <f>M90</f>
        <v>5.5</v>
      </c>
      <c r="AV90" s="141">
        <f>IF((AND(AU90&gt;=$BE90,AU90&lt;=$BF90)),0,"-")</f>
        <v>0</v>
      </c>
      <c r="AW90" s="135" t="str">
        <f>IF(AU90&gt;$BF90,1,"-")</f>
        <v>-</v>
      </c>
      <c r="AX90" s="153" t="str">
        <f>IF(AU90&lt;$BE90,-1,"-")</f>
        <v>-</v>
      </c>
      <c r="AY90" s="169">
        <v>7</v>
      </c>
      <c r="AZ90" s="169">
        <v>7.5</v>
      </c>
      <c r="BA90" s="155">
        <f>N90</f>
        <v>16</v>
      </c>
      <c r="BB90" s="45">
        <f>N90/3</f>
        <v>5.333333333333333</v>
      </c>
      <c r="BC90" s="150">
        <f>ROUND(BB90,1)</f>
        <v>5.3</v>
      </c>
      <c r="BD90" s="148">
        <f>MATCH(BC90,$P$225:$P$325,0)</f>
        <v>54</v>
      </c>
      <c r="BE90" s="165">
        <f>INDEX($Q$225:$Q$325,BD90,1)</f>
        <v>5</v>
      </c>
      <c r="BF90" s="165">
        <f>INDEX($R$225:$R$325,BD90,1)</f>
        <v>5.5</v>
      </c>
      <c r="BG90" s="170" t="str">
        <f>IF((AND(AY90=$BE90,AZ90=$BF90)),0,"-")</f>
        <v>-</v>
      </c>
      <c r="BH90" s="170">
        <f>IF(AY90&gt;$BE90,-1,"-")</f>
        <v>-1</v>
      </c>
      <c r="BI90" s="170" t="str">
        <f>IF(AZ90&lt;=$BF90,1,"-")</f>
        <v>-</v>
      </c>
      <c r="BJ90" s="42"/>
      <c r="BK90" s="42"/>
      <c r="BL90" s="42"/>
      <c r="BM90" s="151"/>
      <c r="BN90" s="151"/>
      <c r="BO90" s="1"/>
      <c r="BP90" s="1"/>
      <c r="BQ90" s="1"/>
    </row>
    <row r="91" spans="2:69" ht="13.5" customHeight="1" outlineLevel="1">
      <c r="B91" s="75"/>
      <c r="C91" s="79"/>
      <c r="D91" s="80" t="s">
        <v>3</v>
      </c>
      <c r="E91" s="65"/>
      <c r="F91" s="81" t="e">
        <f>SUM(F87:F90)</f>
        <v>#REF!</v>
      </c>
      <c r="G91" s="82">
        <v>7.6</v>
      </c>
      <c r="H91" s="83" t="e">
        <f>SUM(G91-F91)</f>
        <v>#REF!</v>
      </c>
      <c r="I91" s="83"/>
      <c r="J91" s="83"/>
      <c r="K91" s="83"/>
      <c r="L91" s="83"/>
      <c r="M91" s="83"/>
      <c r="N91" s="269"/>
      <c r="O91" s="260" t="e">
        <f>SUM(O87:O90)</f>
        <v>#REF!</v>
      </c>
      <c r="P91" s="86" t="e">
        <f t="shared" si="22"/>
        <v>#REF!</v>
      </c>
      <c r="Q91" s="63"/>
      <c r="R91" s="231"/>
      <c r="S91" s="8"/>
      <c r="T91" s="40"/>
      <c r="X91" s="142">
        <f>COUNT(X87:X88)</f>
        <v>2</v>
      </c>
      <c r="Y91" s="143">
        <f>COUNT(Y87:Y88)</f>
        <v>0</v>
      </c>
      <c r="Z91" s="144">
        <f>COUNT(Z87:Z88)</f>
        <v>0</v>
      </c>
      <c r="AA91" s="107"/>
      <c r="AB91" s="142">
        <f>COUNT(AB87:AB88)</f>
        <v>2</v>
      </c>
      <c r="AC91" s="143">
        <f>COUNT(AC87:AC88)</f>
        <v>0</v>
      </c>
      <c r="AD91" s="144">
        <f>COUNT(AD87:AD88)</f>
        <v>0</v>
      </c>
      <c r="AE91" s="107"/>
      <c r="AF91" s="142">
        <f>COUNT(AF87:AF88)</f>
        <v>2</v>
      </c>
      <c r="AG91" s="143">
        <f>COUNT(AG87:AG88)</f>
        <v>0</v>
      </c>
      <c r="AH91" s="144">
        <f>COUNT(AH87:AH88)</f>
        <v>0</v>
      </c>
      <c r="AI91" s="107"/>
      <c r="AJ91" s="142">
        <f>COUNT(AJ87:AJ88)</f>
        <v>2</v>
      </c>
      <c r="AK91" s="143">
        <f>COUNT(AK87:AK88)</f>
        <v>0</v>
      </c>
      <c r="AL91" s="144">
        <f>COUNT(AL87:AL88)</f>
        <v>0</v>
      </c>
      <c r="AM91" s="107"/>
      <c r="AN91" s="142">
        <f>COUNT(AN87:AN88)</f>
        <v>2</v>
      </c>
      <c r="AO91" s="143">
        <f>COUNT(AO87:AO88)</f>
        <v>0</v>
      </c>
      <c r="AP91" s="144">
        <f>COUNT(AP87:AP88)</f>
        <v>0</v>
      </c>
      <c r="AQ91" s="107"/>
      <c r="AR91" s="142">
        <f>COUNT(AR87:AR88)</f>
        <v>2</v>
      </c>
      <c r="AS91" s="143">
        <f>COUNT(AS87:AS88)</f>
        <v>0</v>
      </c>
      <c r="AT91" s="144">
        <f>COUNT(AT87:AT88)</f>
        <v>0</v>
      </c>
      <c r="AU91" s="107"/>
      <c r="AV91" s="142">
        <f>COUNT(AV87:AV88)</f>
        <v>2</v>
      </c>
      <c r="AW91" s="143">
        <f>COUNT(AW87:AW88)</f>
        <v>0</v>
      </c>
      <c r="AX91" s="144">
        <f>COUNT(AX87:AX88)</f>
        <v>0</v>
      </c>
      <c r="AY91" s="47"/>
      <c r="AZ91" s="47"/>
      <c r="BG91" s="166">
        <f>COUNT(BG87:BG90)</f>
        <v>1</v>
      </c>
      <c r="BH91" s="167">
        <f>COUNT(BH87:BH90)</f>
        <v>1</v>
      </c>
      <c r="BI91" s="168">
        <f>COUNT(BI87:BI90)</f>
        <v>3</v>
      </c>
      <c r="BJ91" s="42"/>
      <c r="BK91" s="42"/>
      <c r="BL91" s="42"/>
      <c r="BM91" s="126"/>
      <c r="BN91" s="126"/>
      <c r="BO91" s="1"/>
      <c r="BP91" s="1"/>
      <c r="BQ91" s="1"/>
    </row>
    <row r="92" spans="16:69" ht="13.5" customHeight="1">
      <c r="P92" s="86" t="e">
        <f t="shared" si="22"/>
        <v>#REF!</v>
      </c>
      <c r="X92" s="134">
        <f>COUNT(X89:X90)</f>
        <v>2</v>
      </c>
      <c r="Y92" s="133">
        <f>COUNT(Y89:Y90)</f>
        <v>0</v>
      </c>
      <c r="Z92" s="137">
        <f>COUNT(Z89:Z90)</f>
        <v>0</v>
      </c>
      <c r="AB92" s="134">
        <f>COUNT(AB89:AB90)</f>
        <v>2</v>
      </c>
      <c r="AC92" s="133">
        <f>COUNT(AC89:AC90)</f>
        <v>0</v>
      </c>
      <c r="AD92" s="137">
        <f>COUNT(AD89:AD90)</f>
        <v>0</v>
      </c>
      <c r="AF92" s="134">
        <f>COUNT(AF89:AF90)</f>
        <v>2</v>
      </c>
      <c r="AG92" s="133">
        <f>COUNT(AG89:AG90)</f>
        <v>0</v>
      </c>
      <c r="AH92" s="137">
        <f>COUNT(AH89:AH90)</f>
        <v>0</v>
      </c>
      <c r="AJ92" s="134">
        <f>COUNT(AJ89:AJ90)</f>
        <v>2</v>
      </c>
      <c r="AK92" s="133">
        <f>COUNT(AK89:AK90)</f>
        <v>0</v>
      </c>
      <c r="AL92" s="137">
        <f>COUNT(AL89:AL90)</f>
        <v>0</v>
      </c>
      <c r="AN92" s="134">
        <f>COUNT(AN89:AN90)</f>
        <v>1</v>
      </c>
      <c r="AO92" s="133">
        <f>COUNT(AO89:AO90)</f>
        <v>0</v>
      </c>
      <c r="AP92" s="137">
        <f>COUNT(AP89:AP90)</f>
        <v>1</v>
      </c>
      <c r="AR92" s="134">
        <f>COUNT(AR89:AR90)</f>
        <v>2</v>
      </c>
      <c r="AS92" s="133">
        <f>COUNT(AS89:AS90)</f>
        <v>0</v>
      </c>
      <c r="AT92" s="137">
        <f>COUNT(AT89:AT90)</f>
        <v>0</v>
      </c>
      <c r="AV92" s="134">
        <f>COUNT(AV89:AV90)</f>
        <v>1</v>
      </c>
      <c r="AW92" s="133">
        <f>COUNT(AW89:AW90)</f>
        <v>1</v>
      </c>
      <c r="AX92" s="137">
        <f>COUNT(AX89:AX90)</f>
        <v>0</v>
      </c>
      <c r="BJ92" s="42"/>
      <c r="BK92" s="42"/>
      <c r="BL92" s="42"/>
      <c r="BM92" s="151"/>
      <c r="BN92" s="151"/>
      <c r="BO92" s="1"/>
      <c r="BP92" s="1"/>
      <c r="BQ92" s="1"/>
    </row>
    <row r="93" spans="1:69" s="9" customFormat="1" ht="13.5" customHeight="1">
      <c r="A93" s="29">
        <v>13</v>
      </c>
      <c r="B93" s="63">
        <f>'СТАРТ+'!B104</f>
        <v>15</v>
      </c>
      <c r="C93" s="184" t="str">
        <f>'СТАРТ+'!C104</f>
        <v>ГАРИФУЛЛИНА ДИАНА</v>
      </c>
      <c r="D93" s="185"/>
      <c r="E93" s="185"/>
      <c r="F93" s="186"/>
      <c r="G93" s="64"/>
      <c r="H93" s="65" t="str">
        <f>'СТАРТ+'!H104</f>
        <v>2Р</v>
      </c>
      <c r="I93" s="184">
        <f>'СТАРТ+'!I104</f>
        <v>2001</v>
      </c>
      <c r="J93" s="219" t="str">
        <f>'СТАРТ+'!J104</f>
        <v>ТОЛЬЯТТИ,МБОУДОД  КСДЮСШОР-10"ОЛИМП"</v>
      </c>
      <c r="K93" s="66"/>
      <c r="L93" s="66"/>
      <c r="M93" s="66"/>
      <c r="N93" s="66"/>
      <c r="O93" s="47"/>
      <c r="P93" s="67" t="e">
        <f>SUM(O98)</f>
        <v>#REF!</v>
      </c>
      <c r="Q93" s="230" t="str">
        <f>'СТАРТ+'!O104</f>
        <v>ДОНЦОВА И.В.ВАСИЛЬЕВА Ю.С.</v>
      </c>
      <c r="R93" s="230"/>
      <c r="T93" s="38"/>
      <c r="U93" s="132"/>
      <c r="V93" s="131"/>
      <c r="W93" s="197" t="str">
        <f>C93</f>
        <v>ГАРИФУЛЛИНА ДИАНА</v>
      </c>
      <c r="X93" s="198"/>
      <c r="Y93" s="198"/>
      <c r="Z93" s="199"/>
      <c r="AA93" s="197"/>
      <c r="AB93" s="197"/>
      <c r="AC93" s="197"/>
      <c r="AD93" s="197"/>
      <c r="AE93" s="196">
        <f>I93</f>
        <v>2001</v>
      </c>
      <c r="AF93" s="197" t="str">
        <f>J93</f>
        <v>ТОЛЬЯТТИ,МБОУДОД  КСДЮСШОР-10"ОЛИМП"</v>
      </c>
      <c r="AG93" s="197"/>
      <c r="AH93" s="197"/>
      <c r="AI93" s="197"/>
      <c r="AJ93" s="197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28"/>
      <c r="BC93" s="129"/>
      <c r="BD93" s="130"/>
      <c r="BE93" s="29"/>
      <c r="BF93" s="29"/>
      <c r="BG93" s="160"/>
      <c r="BH93" s="160"/>
      <c r="BI93" s="161"/>
      <c r="BJ93" s="42"/>
      <c r="BK93" s="42"/>
      <c r="BL93" s="42"/>
      <c r="BM93" s="1"/>
      <c r="BN93" s="1"/>
      <c r="BO93" s="1"/>
      <c r="BP93" s="1"/>
      <c r="BQ93" s="1"/>
    </row>
    <row r="94" spans="1:69" s="9" customFormat="1" ht="13.5" customHeight="1" outlineLevel="1">
      <c r="A94" s="29"/>
      <c r="B94" s="63"/>
      <c r="C94" s="69"/>
      <c r="D94" s="47" t="str">
        <f>'СТАРТ+'!C105</f>
        <v>401В</v>
      </c>
      <c r="E94" s="63">
        <f>'СТАРТ+'!D105</f>
        <v>5</v>
      </c>
      <c r="F94" s="70" t="e">
        <f>'СТАРТ+'!E105</f>
        <v>#REF!</v>
      </c>
      <c r="G94" s="71">
        <v>7</v>
      </c>
      <c r="H94" s="71">
        <v>6.5</v>
      </c>
      <c r="I94" s="71">
        <v>6.5</v>
      </c>
      <c r="J94" s="71">
        <v>6.5</v>
      </c>
      <c r="K94" s="71">
        <v>6</v>
      </c>
      <c r="L94" s="71">
        <v>6.5</v>
      </c>
      <c r="M94" s="71">
        <v>6.5</v>
      </c>
      <c r="N94" s="268">
        <f>(SUM(G94:M94)-LARGE(G94:M94,1)-LARGE(G94:M94,2)-SMALL(G94:M94,1)-SMALL(G94:M94,2))</f>
        <v>19.5</v>
      </c>
      <c r="O94" s="73" t="e">
        <f>(SUM(G94:M94)-LARGE(G94:M94,1)-LARGE(G94:M94,2)-SMALL(G94:M94,1)-SMALL(G94:M94,2))*F94</f>
        <v>#REF!</v>
      </c>
      <c r="P94" s="86" t="e">
        <f aca="true" t="shared" si="24" ref="P94:P99">P93</f>
        <v>#REF!</v>
      </c>
      <c r="Q94" s="233" t="s">
        <v>114</v>
      </c>
      <c r="R94" s="230"/>
      <c r="S94" s="34"/>
      <c r="T94" s="39"/>
      <c r="U94" s="132" t="str">
        <f aca="true" t="shared" si="25" ref="U94:V97">D94</f>
        <v>401В</v>
      </c>
      <c r="V94" s="131">
        <f t="shared" si="25"/>
        <v>5</v>
      </c>
      <c r="W94" s="145">
        <f>ROUND(G94,1)</f>
        <v>7</v>
      </c>
      <c r="X94" s="138">
        <f>IF((AND(W94&gt;=$BE94,W94&lt;=$BF94)),0,"-")</f>
        <v>0</v>
      </c>
      <c r="Y94" s="139" t="str">
        <f>IF(W94&gt;$BF94,1,"-")</f>
        <v>-</v>
      </c>
      <c r="Z94" s="140" t="str">
        <f>IF(W94&lt;$BE94,-1,"-")</f>
        <v>-</v>
      </c>
      <c r="AA94" s="145">
        <f>H94</f>
        <v>6.5</v>
      </c>
      <c r="AB94" s="138">
        <f>IF((AND(AA94&gt;=$BE94,AA94&lt;=$BF94)),0,"-")</f>
        <v>0</v>
      </c>
      <c r="AC94" s="139" t="str">
        <f>IF(AA94&gt;$BF94,1,"-")</f>
        <v>-</v>
      </c>
      <c r="AD94" s="140" t="str">
        <f>IF(AA94&lt;$BE94,-1,"-")</f>
        <v>-</v>
      </c>
      <c r="AE94" s="145">
        <f>I94</f>
        <v>6.5</v>
      </c>
      <c r="AF94" s="138">
        <f>IF((AND(AE94&gt;=$BE94,AE94&lt;=$BF94)),0,"-")</f>
        <v>0</v>
      </c>
      <c r="AG94" s="139" t="str">
        <f>IF(AE94&gt;$BF94,1,"-")</f>
        <v>-</v>
      </c>
      <c r="AH94" s="140" t="str">
        <f>IF(AE94&lt;$BE94,-1,"-")</f>
        <v>-</v>
      </c>
      <c r="AI94" s="145">
        <f>J94</f>
        <v>6.5</v>
      </c>
      <c r="AJ94" s="138">
        <f>IF((AND(AI94&gt;=$BE94,AI94&lt;=$BF94)),0,"-")</f>
        <v>0</v>
      </c>
      <c r="AK94" s="139" t="str">
        <f>IF(AI94&gt;$BF94,1,"-")</f>
        <v>-</v>
      </c>
      <c r="AL94" s="140" t="str">
        <f>IF(AI94&lt;$BE94,-1,"-")</f>
        <v>-</v>
      </c>
      <c r="AM94" s="145">
        <f>K94</f>
        <v>6</v>
      </c>
      <c r="AN94" s="138">
        <f>IF((AND(AM94&gt;=$BE94,AM94&lt;=$BF94)),0,"-")</f>
        <v>0</v>
      </c>
      <c r="AO94" s="139" t="str">
        <f>IF(AM94&gt;$BF94,1,"-")</f>
        <v>-</v>
      </c>
      <c r="AP94" s="140" t="str">
        <f>IF(AM94&lt;$BE94,-1,"-")</f>
        <v>-</v>
      </c>
      <c r="AQ94" s="145">
        <f>L94</f>
        <v>6.5</v>
      </c>
      <c r="AR94" s="138">
        <f>IF((AND(AQ94&gt;=$BE94,AQ94&lt;=$BF94)),0,"-")</f>
        <v>0</v>
      </c>
      <c r="AS94" s="139" t="str">
        <f>IF(AQ94&gt;$BF94,1,"-")</f>
        <v>-</v>
      </c>
      <c r="AT94" s="140" t="str">
        <f>IF(AQ94&lt;$BE94,-1,"-")</f>
        <v>-</v>
      </c>
      <c r="AU94" s="145">
        <f>M94</f>
        <v>6.5</v>
      </c>
      <c r="AV94" s="138">
        <f>IF((AND(AU94&gt;=$BE94,AU94&lt;=$BF94)),0,"-")</f>
        <v>0</v>
      </c>
      <c r="AW94" s="139" t="str">
        <f>IF(AU94&gt;$BF94,1,"-")</f>
        <v>-</v>
      </c>
      <c r="AX94" s="152" t="str">
        <f>IF(AU94&lt;$BE94,-1,"-")</f>
        <v>-</v>
      </c>
      <c r="AY94" s="163">
        <v>1</v>
      </c>
      <c r="AZ94" s="163">
        <v>1</v>
      </c>
      <c r="BA94" s="154">
        <f>N94</f>
        <v>19.5</v>
      </c>
      <c r="BB94" s="146">
        <f>N94/3</f>
        <v>6.5</v>
      </c>
      <c r="BC94" s="149">
        <f>ROUND(BB94,1)</f>
        <v>6.5</v>
      </c>
      <c r="BD94" s="147">
        <f>MATCH(BC94,$P$225:$P$325,0)</f>
        <v>66</v>
      </c>
      <c r="BE94" s="165">
        <f>INDEX($Q$225:$Q$325,BD94,1)</f>
        <v>6</v>
      </c>
      <c r="BF94" s="165">
        <f>INDEX($R$225:$R$325,BD94,1)</f>
        <v>7</v>
      </c>
      <c r="BG94" s="162" t="str">
        <f>IF((AND(AY94=$BE94,AZ94=$BF94)),0,"-")</f>
        <v>-</v>
      </c>
      <c r="BH94" s="162" t="str">
        <f>IF(AY94&gt;$BE94,-1,"-")</f>
        <v>-</v>
      </c>
      <c r="BI94" s="162">
        <f>IF(AZ94&lt;=$BF94,1,"-")</f>
        <v>1</v>
      </c>
      <c r="BJ94" s="42"/>
      <c r="BK94" s="42"/>
      <c r="BL94" s="42"/>
      <c r="BM94" s="1"/>
      <c r="BN94" s="1"/>
      <c r="BO94" s="1"/>
      <c r="BP94" s="1"/>
      <c r="BQ94" s="1"/>
    </row>
    <row r="95" spans="1:69" s="9" customFormat="1" ht="13.5" customHeight="1" outlineLevel="1">
      <c r="A95" s="29"/>
      <c r="B95" s="63"/>
      <c r="C95" s="69"/>
      <c r="D95" s="47" t="str">
        <f>'СТАРТ+'!F105</f>
        <v>103В</v>
      </c>
      <c r="E95" s="63">
        <f>'СТАРТ+'!G105</f>
        <v>5</v>
      </c>
      <c r="F95" s="70" t="e">
        <f>'СТАРТ+'!H105</f>
        <v>#REF!</v>
      </c>
      <c r="G95" s="71">
        <v>5.5</v>
      </c>
      <c r="H95" s="71">
        <v>6</v>
      </c>
      <c r="I95" s="71">
        <v>6</v>
      </c>
      <c r="J95" s="71">
        <v>6</v>
      </c>
      <c r="K95" s="71">
        <v>6</v>
      </c>
      <c r="L95" s="71">
        <v>6</v>
      </c>
      <c r="M95" s="71">
        <v>6</v>
      </c>
      <c r="N95" s="268">
        <f>(SUM(G95:M95)-LARGE(G95:M95,1)-LARGE(G95:M95,2)-SMALL(G95:M95,1)-SMALL(G95:M95,2))</f>
        <v>18</v>
      </c>
      <c r="O95" s="73" t="e">
        <f>(SUM(G95:M95)-LARGE(G95:M95,1)-LARGE(G95:M95,2)-SMALL(G95:M95,1)-SMALL(G95:M95,2))*F95</f>
        <v>#REF!</v>
      </c>
      <c r="P95" s="86" t="e">
        <f t="shared" si="24"/>
        <v>#REF!</v>
      </c>
      <c r="Q95" s="188"/>
      <c r="R95" s="230"/>
      <c r="S95" s="34"/>
      <c r="T95" s="39"/>
      <c r="U95" s="132" t="str">
        <f t="shared" si="25"/>
        <v>103В</v>
      </c>
      <c r="V95" s="131">
        <f t="shared" si="25"/>
        <v>5</v>
      </c>
      <c r="W95" s="41">
        <f>ROUND(G95,1)</f>
        <v>5.5</v>
      </c>
      <c r="X95" s="141">
        <f>IF((AND(W95&gt;=BE95,W95&lt;=BF95)),0,"-")</f>
        <v>0</v>
      </c>
      <c r="Y95" s="135" t="str">
        <f>IF(W95&gt;BF95,1,"-")</f>
        <v>-</v>
      </c>
      <c r="Z95" s="136" t="str">
        <f>IF(W95&lt;BE95,-1,"-")</f>
        <v>-</v>
      </c>
      <c r="AA95" s="41">
        <f>H95</f>
        <v>6</v>
      </c>
      <c r="AB95" s="141">
        <f>IF((AND(AA95&gt;=$BE95,AA95&lt;=$BF95)),0,"-")</f>
        <v>0</v>
      </c>
      <c r="AC95" s="135" t="str">
        <f>IF(AA95&gt;$BF95,1,"-")</f>
        <v>-</v>
      </c>
      <c r="AD95" s="136" t="str">
        <f>IF(AA95&lt;$BE95,-1,"-")</f>
        <v>-</v>
      </c>
      <c r="AE95" s="41">
        <f>I95</f>
        <v>6</v>
      </c>
      <c r="AF95" s="141">
        <f>IF((AND(AE95&gt;=$BE95,AE95&lt;=$BF95)),0,"-")</f>
        <v>0</v>
      </c>
      <c r="AG95" s="135" t="str">
        <f>IF(AE95&gt;$BF95,1,"-")</f>
        <v>-</v>
      </c>
      <c r="AH95" s="136" t="str">
        <f>IF(AE95&lt;$BE95,-1,"-")</f>
        <v>-</v>
      </c>
      <c r="AI95" s="41">
        <f>J95</f>
        <v>6</v>
      </c>
      <c r="AJ95" s="141">
        <f>IF((AND(AI95&gt;=$BE95,AI95&lt;=$BF95)),0,"-")</f>
        <v>0</v>
      </c>
      <c r="AK95" s="135" t="str">
        <f>IF(AI95&gt;$BF95,1,"-")</f>
        <v>-</v>
      </c>
      <c r="AL95" s="136" t="str">
        <f>IF(AI95&lt;$BE95,-1,"-")</f>
        <v>-</v>
      </c>
      <c r="AM95" s="41">
        <f>K95</f>
        <v>6</v>
      </c>
      <c r="AN95" s="141">
        <f>IF((AND(AM95&gt;=$BE95,AM95&lt;=$BF95)),0,"-")</f>
        <v>0</v>
      </c>
      <c r="AO95" s="135" t="str">
        <f>IF(AM95&gt;$BF95,1,"-")</f>
        <v>-</v>
      </c>
      <c r="AP95" s="136" t="str">
        <f>IF(AM95&lt;$BE95,-1,"-")</f>
        <v>-</v>
      </c>
      <c r="AQ95" s="41">
        <f>L95</f>
        <v>6</v>
      </c>
      <c r="AR95" s="141">
        <f>IF((AND(AQ95&gt;=$BE95,AQ95&lt;=$BF95)),0,"-")</f>
        <v>0</v>
      </c>
      <c r="AS95" s="135" t="str">
        <f>IF(AQ95&gt;$BF95,1,"-")</f>
        <v>-</v>
      </c>
      <c r="AT95" s="136" t="str">
        <f>IF(AQ95&lt;$BE95,-1,"-")</f>
        <v>-</v>
      </c>
      <c r="AU95" s="41">
        <f>M95</f>
        <v>6</v>
      </c>
      <c r="AV95" s="141">
        <f>IF((AND(AU95&gt;=$BE95,AU95&lt;=$BF95)),0,"-")</f>
        <v>0</v>
      </c>
      <c r="AW95" s="135" t="str">
        <f>IF(AU95&gt;$BF95,1,"-")</f>
        <v>-</v>
      </c>
      <c r="AX95" s="153" t="str">
        <f>IF(AU95&lt;$BE95,-1,"-")</f>
        <v>-</v>
      </c>
      <c r="AY95" s="163">
        <v>2</v>
      </c>
      <c r="AZ95" s="163">
        <v>2.5</v>
      </c>
      <c r="BA95" s="155">
        <f>N95</f>
        <v>18</v>
      </c>
      <c r="BB95" s="45">
        <f>N95/3</f>
        <v>6</v>
      </c>
      <c r="BC95" s="150">
        <f>ROUND(BB95,1)</f>
        <v>6</v>
      </c>
      <c r="BD95" s="148">
        <f>MATCH(BC95,$P$225:$P$325,0)</f>
        <v>61</v>
      </c>
      <c r="BE95" s="165">
        <f>INDEX($Q$225:$Q$325,BD95,1)</f>
        <v>5.5</v>
      </c>
      <c r="BF95" s="165">
        <f>INDEX($R$225:$R$325,BD95,1)</f>
        <v>6.5</v>
      </c>
      <c r="BG95" s="162" t="str">
        <f>IF((AND(AY95=$BE95,AZ95=$BF95)),0,"-")</f>
        <v>-</v>
      </c>
      <c r="BH95" s="162" t="str">
        <f>IF(AY95&gt;$BE95,-1,"-")</f>
        <v>-</v>
      </c>
      <c r="BI95" s="162">
        <f>IF(AZ95&lt;=$BF95,1,"-")</f>
        <v>1</v>
      </c>
      <c r="BJ95" s="42"/>
      <c r="BK95" s="42"/>
      <c r="BL95" s="42"/>
      <c r="BM95" s="35"/>
      <c r="BN95" s="1"/>
      <c r="BO95" s="1"/>
      <c r="BP95" s="1"/>
      <c r="BQ95" s="1"/>
    </row>
    <row r="96" spans="2:69" ht="13.5" customHeight="1" outlineLevel="1">
      <c r="B96" s="75"/>
      <c r="C96" s="76"/>
      <c r="D96" s="47" t="str">
        <f>'СТАРТ+'!I105</f>
        <v>201В</v>
      </c>
      <c r="E96" s="63">
        <f>'СТАРТ+'!J105</f>
        <v>5</v>
      </c>
      <c r="F96" s="70" t="e">
        <f>'СТАРТ+'!K105</f>
        <v>#REF!</v>
      </c>
      <c r="G96" s="71">
        <v>5.5</v>
      </c>
      <c r="H96" s="71">
        <v>6.5</v>
      </c>
      <c r="I96" s="71">
        <v>6</v>
      </c>
      <c r="J96" s="71">
        <v>5</v>
      </c>
      <c r="K96" s="71">
        <v>6</v>
      </c>
      <c r="L96" s="71">
        <v>6.5</v>
      </c>
      <c r="M96" s="71">
        <v>6</v>
      </c>
      <c r="N96" s="268">
        <f>(SUM(G96:M96)-LARGE(G96:M96,1)-LARGE(G96:M96,2)-SMALL(G96:M96,1)-SMALL(G96:M96,2))</f>
        <v>18</v>
      </c>
      <c r="O96" s="73" t="e">
        <f>(SUM(G96:M96)-LARGE(G96:M96,1)-LARGE(G96:M96,2)-SMALL(G96:M96,1)-SMALL(G96:M96,2))*F96</f>
        <v>#REF!</v>
      </c>
      <c r="P96" s="86" t="e">
        <f t="shared" si="24"/>
        <v>#REF!</v>
      </c>
      <c r="Q96" s="188"/>
      <c r="R96" s="231"/>
      <c r="S96" s="8"/>
      <c r="T96" s="40"/>
      <c r="U96" s="187" t="str">
        <f t="shared" si="25"/>
        <v>201В</v>
      </c>
      <c r="V96" s="188">
        <f t="shared" si="25"/>
        <v>5</v>
      </c>
      <c r="W96" s="41">
        <f>ROUND(G96,1)</f>
        <v>5.5</v>
      </c>
      <c r="X96" s="141">
        <f>IF((AND(W96&gt;=BE96,W96&lt;=BF96)),0,"-")</f>
        <v>0</v>
      </c>
      <c r="Y96" s="135" t="str">
        <f>IF(W96&gt;BF96,1,"-")</f>
        <v>-</v>
      </c>
      <c r="Z96" s="136" t="str">
        <f>IF(W96&lt;BE96,-1,"-")</f>
        <v>-</v>
      </c>
      <c r="AA96" s="41">
        <f>H96</f>
        <v>6.5</v>
      </c>
      <c r="AB96" s="141">
        <f>IF((AND(AA96&gt;=$BE96,AA96&lt;=$BF96)),0,"-")</f>
        <v>0</v>
      </c>
      <c r="AC96" s="135" t="str">
        <f>IF(AA96&gt;$BF96,1,"-")</f>
        <v>-</v>
      </c>
      <c r="AD96" s="136" t="str">
        <f>IF(AA96&lt;$BE96,-1,"-")</f>
        <v>-</v>
      </c>
      <c r="AE96" s="41">
        <f>I96</f>
        <v>6</v>
      </c>
      <c r="AF96" s="141">
        <f>IF((AND(AE96&gt;=$BE96,AE96&lt;=$BF96)),0,"-")</f>
        <v>0</v>
      </c>
      <c r="AG96" s="135" t="str">
        <f>IF(AE96&gt;$BF96,1,"-")</f>
        <v>-</v>
      </c>
      <c r="AH96" s="136" t="str">
        <f>IF(AE96&lt;$BE96,-1,"-")</f>
        <v>-</v>
      </c>
      <c r="AI96" s="41">
        <f>J96</f>
        <v>5</v>
      </c>
      <c r="AJ96" s="141" t="str">
        <f>IF((AND(AI96&gt;=$BE96,AI96&lt;=$BF96)),0,"-")</f>
        <v>-</v>
      </c>
      <c r="AK96" s="135" t="str">
        <f>IF(AI96&gt;$BF96,1,"-")</f>
        <v>-</v>
      </c>
      <c r="AL96" s="136">
        <f>IF(AI96&lt;$BE96,-1,"-")</f>
        <v>-1</v>
      </c>
      <c r="AM96" s="41">
        <f>K96</f>
        <v>6</v>
      </c>
      <c r="AN96" s="141">
        <f>IF((AND(AM96&gt;=$BE96,AM96&lt;=$BF96)),0,"-")</f>
        <v>0</v>
      </c>
      <c r="AO96" s="135" t="str">
        <f>IF(AM96&gt;$BF96,1,"-")</f>
        <v>-</v>
      </c>
      <c r="AP96" s="136" t="str">
        <f>IF(AM96&lt;$BE96,-1,"-")</f>
        <v>-</v>
      </c>
      <c r="AQ96" s="41">
        <f>L96</f>
        <v>6.5</v>
      </c>
      <c r="AR96" s="141">
        <f>IF((AND(AQ96&gt;=$BE96,AQ96&lt;=$BF96)),0,"-")</f>
        <v>0</v>
      </c>
      <c r="AS96" s="135" t="str">
        <f>IF(AQ96&gt;$BF96,1,"-")</f>
        <v>-</v>
      </c>
      <c r="AT96" s="136" t="str">
        <f>IF(AQ96&lt;$BE96,-1,"-")</f>
        <v>-</v>
      </c>
      <c r="AU96" s="41">
        <f>M96</f>
        <v>6</v>
      </c>
      <c r="AV96" s="141">
        <f>IF((AND(AU96&gt;=$BE96,AU96&lt;=$BF96)),0,"-")</f>
        <v>0</v>
      </c>
      <c r="AW96" s="135" t="str">
        <f>IF(AU96&gt;$BF96,1,"-")</f>
        <v>-</v>
      </c>
      <c r="AX96" s="153" t="str">
        <f>IF(AU96&lt;$BE96,-1,"-")</f>
        <v>-</v>
      </c>
      <c r="AY96" s="163">
        <v>5</v>
      </c>
      <c r="AZ96" s="163">
        <v>5.5</v>
      </c>
      <c r="BA96" s="190">
        <f>N96</f>
        <v>18</v>
      </c>
      <c r="BB96" s="45">
        <f>N96/3</f>
        <v>6</v>
      </c>
      <c r="BC96" s="150">
        <f>ROUND(BB96,1)</f>
        <v>6</v>
      </c>
      <c r="BD96" s="148">
        <f>MATCH(BC96,$P$225:$P$325,0)</f>
        <v>61</v>
      </c>
      <c r="BE96" s="165">
        <f>INDEX($Q$225:$Q$325,BD96,1)</f>
        <v>5.5</v>
      </c>
      <c r="BF96" s="165">
        <f>INDEX($R$225:$R$325,BD96,1)</f>
        <v>6.5</v>
      </c>
      <c r="BG96" s="191" t="str">
        <f>IF((AND(AY96=$BE96,AZ96=$BF96)),0,"-")</f>
        <v>-</v>
      </c>
      <c r="BH96" s="191" t="str">
        <f>IF(AY96&gt;$BE96,-1,"-")</f>
        <v>-</v>
      </c>
      <c r="BI96" s="191">
        <f>IF(AZ96&lt;=$BF96,1,"-")</f>
        <v>1</v>
      </c>
      <c r="BJ96" s="126"/>
      <c r="BK96" s="126"/>
      <c r="BL96" s="126"/>
      <c r="BM96" s="1"/>
      <c r="BN96" s="1"/>
      <c r="BO96" s="1"/>
      <c r="BP96" s="1"/>
      <c r="BQ96" s="1"/>
    </row>
    <row r="97" spans="2:69" ht="13.5" customHeight="1" outlineLevel="1">
      <c r="B97" s="75"/>
      <c r="C97" s="76"/>
      <c r="D97" s="47" t="str">
        <f>'СТАРТ+'!L105</f>
        <v>612В</v>
      </c>
      <c r="E97" s="63">
        <f>'СТАРТ+'!M105</f>
        <v>5</v>
      </c>
      <c r="F97" s="70" t="e">
        <f>'СТАРТ+'!N105</f>
        <v>#REF!</v>
      </c>
      <c r="G97" s="71">
        <v>4.5</v>
      </c>
      <c r="H97" s="71">
        <v>4.5</v>
      </c>
      <c r="I97" s="71">
        <v>5.5</v>
      </c>
      <c r="J97" s="71">
        <v>4.5</v>
      </c>
      <c r="K97" s="71">
        <v>4.5</v>
      </c>
      <c r="L97" s="71">
        <v>5.5</v>
      </c>
      <c r="M97" s="71">
        <v>5</v>
      </c>
      <c r="N97" s="268">
        <f>(SUM(G97:M97)-LARGE(G97:M97,1)-LARGE(G97:M97,2)-SMALL(G97:M97,1)-SMALL(G97:M97,2))</f>
        <v>14</v>
      </c>
      <c r="O97" s="73" t="e">
        <f>(SUM(G97:M97)-LARGE(G97:M97,1)-LARGE(G97:M97,2)-SMALL(G97:M97,1)-SMALL(G97:M97,2))*F97</f>
        <v>#REF!</v>
      </c>
      <c r="P97" s="86" t="e">
        <f t="shared" si="24"/>
        <v>#REF!</v>
      </c>
      <c r="Q97" s="232"/>
      <c r="R97" s="231"/>
      <c r="S97" s="8"/>
      <c r="T97" s="40"/>
      <c r="U97" s="132" t="str">
        <f t="shared" si="25"/>
        <v>612В</v>
      </c>
      <c r="V97" s="131">
        <f t="shared" si="25"/>
        <v>5</v>
      </c>
      <c r="W97" s="41">
        <f>ROUND(G97,1)</f>
        <v>4.5</v>
      </c>
      <c r="X97" s="141">
        <f>IF((AND(W97&gt;=BE97,W97&lt;=BF97)),0,"-")</f>
        <v>0</v>
      </c>
      <c r="Y97" s="135" t="str">
        <f>IF(W97&gt;BF97,1,"-")</f>
        <v>-</v>
      </c>
      <c r="Z97" s="136" t="str">
        <f>IF(W97&lt;BE97,-1,"-")</f>
        <v>-</v>
      </c>
      <c r="AA97" s="41">
        <f>H97</f>
        <v>4.5</v>
      </c>
      <c r="AB97" s="141">
        <f>IF((AND(AA97&gt;=$BE97,AA97&lt;=$BF97)),0,"-")</f>
        <v>0</v>
      </c>
      <c r="AC97" s="135" t="str">
        <f>IF(AA97&gt;$BF97,1,"-")</f>
        <v>-</v>
      </c>
      <c r="AD97" s="136" t="str">
        <f>IF(AA97&lt;$BE97,-1,"-")</f>
        <v>-</v>
      </c>
      <c r="AE97" s="41">
        <f>I97</f>
        <v>5.5</v>
      </c>
      <c r="AF97" s="141" t="str">
        <f>IF((AND(AE97&gt;=$BE97,AE97&lt;=$BF97)),0,"-")</f>
        <v>-</v>
      </c>
      <c r="AG97" s="135">
        <f>IF(AE97&gt;$BF97,1,"-")</f>
        <v>1</v>
      </c>
      <c r="AH97" s="136" t="str">
        <f>IF(AE97&lt;$BE97,-1,"-")</f>
        <v>-</v>
      </c>
      <c r="AI97" s="41">
        <f>J97</f>
        <v>4.5</v>
      </c>
      <c r="AJ97" s="141">
        <f>IF((AND(AI97&gt;=$BE97,AI97&lt;=$BF97)),0,"-")</f>
        <v>0</v>
      </c>
      <c r="AK97" s="135" t="str">
        <f>IF(AI97&gt;$BF97,1,"-")</f>
        <v>-</v>
      </c>
      <c r="AL97" s="136" t="str">
        <f>IF(AI97&lt;$BE97,-1,"-")</f>
        <v>-</v>
      </c>
      <c r="AM97" s="41">
        <f>K97</f>
        <v>4.5</v>
      </c>
      <c r="AN97" s="141">
        <f>IF((AND(AM97&gt;=$BE97,AM97&lt;=$BF97)),0,"-")</f>
        <v>0</v>
      </c>
      <c r="AO97" s="135" t="str">
        <f>IF(AM97&gt;$BF97,1,"-")</f>
        <v>-</v>
      </c>
      <c r="AP97" s="136" t="str">
        <f>IF(AM97&lt;$BE97,-1,"-")</f>
        <v>-</v>
      </c>
      <c r="AQ97" s="41">
        <f>L97</f>
        <v>5.5</v>
      </c>
      <c r="AR97" s="141" t="str">
        <f>IF((AND(AQ97&gt;=$BE97,AQ97&lt;=$BF97)),0,"-")</f>
        <v>-</v>
      </c>
      <c r="AS97" s="135">
        <f>IF(AQ97&gt;$BF97,1,"-")</f>
        <v>1</v>
      </c>
      <c r="AT97" s="136" t="str">
        <f>IF(AQ97&lt;$BE97,-1,"-")</f>
        <v>-</v>
      </c>
      <c r="AU97" s="41">
        <f>M97</f>
        <v>5</v>
      </c>
      <c r="AV97" s="141">
        <f>IF((AND(AU97&gt;=$BE97,AU97&lt;=$BF97)),0,"-")</f>
        <v>0</v>
      </c>
      <c r="AW97" s="135" t="str">
        <f>IF(AU97&gt;$BF97,1,"-")</f>
        <v>-</v>
      </c>
      <c r="AX97" s="153" t="str">
        <f>IF(AU97&lt;$BE97,-1,"-")</f>
        <v>-</v>
      </c>
      <c r="AY97" s="163">
        <v>7</v>
      </c>
      <c r="AZ97" s="163">
        <v>7.5</v>
      </c>
      <c r="BA97" s="155">
        <f>N97</f>
        <v>14</v>
      </c>
      <c r="BB97" s="45">
        <f>N97/3</f>
        <v>4.666666666666667</v>
      </c>
      <c r="BC97" s="150">
        <f>ROUND(BB97,1)</f>
        <v>4.7</v>
      </c>
      <c r="BD97" s="148">
        <f>MATCH(BC97,$P$225:$P$325,0)</f>
        <v>48</v>
      </c>
      <c r="BE97" s="165">
        <f>INDEX($Q$225:$Q$325,BD97,1)</f>
        <v>4.5</v>
      </c>
      <c r="BF97" s="165">
        <f>INDEX($R$225:$R$325,BD97,1)</f>
        <v>5</v>
      </c>
      <c r="BG97" s="170" t="str">
        <f>IF((AND(AY97=$BE97,AZ97=$BF97)),0,"-")</f>
        <v>-</v>
      </c>
      <c r="BH97" s="170">
        <f>IF(AY97&gt;$BE97,-1,"-")</f>
        <v>-1</v>
      </c>
      <c r="BI97" s="170" t="str">
        <f>IF(AZ97&lt;=$BF97,1,"-")</f>
        <v>-</v>
      </c>
      <c r="BJ97" s="42"/>
      <c r="BK97" s="42"/>
      <c r="BL97" s="42"/>
      <c r="BM97" s="151"/>
      <c r="BN97" s="151"/>
      <c r="BO97" s="1"/>
      <c r="BP97" s="1"/>
      <c r="BQ97" s="1"/>
    </row>
    <row r="98" spans="2:69" ht="13.5" customHeight="1" outlineLevel="1">
      <c r="B98" s="75"/>
      <c r="C98" s="79"/>
      <c r="D98" s="80" t="s">
        <v>3</v>
      </c>
      <c r="E98" s="65"/>
      <c r="F98" s="81" t="e">
        <f>SUM(F94:F97)</f>
        <v>#REF!</v>
      </c>
      <c r="G98" s="82">
        <v>7.6</v>
      </c>
      <c r="H98" s="83" t="e">
        <f>SUM(G98-F98)</f>
        <v>#REF!</v>
      </c>
      <c r="I98" s="83"/>
      <c r="J98" s="83"/>
      <c r="K98" s="83"/>
      <c r="L98" s="83"/>
      <c r="M98" s="83"/>
      <c r="N98" s="269"/>
      <c r="O98" s="260" t="e">
        <f>SUM(O94:O97)</f>
        <v>#REF!</v>
      </c>
      <c r="P98" s="86" t="e">
        <f t="shared" si="24"/>
        <v>#REF!</v>
      </c>
      <c r="Q98" s="63"/>
      <c r="R98" s="231"/>
      <c r="S98" s="8"/>
      <c r="T98" s="40"/>
      <c r="X98" s="142">
        <f>COUNT(X94:X95)</f>
        <v>2</v>
      </c>
      <c r="Y98" s="143">
        <f>COUNT(Y94:Y95)</f>
        <v>0</v>
      </c>
      <c r="Z98" s="144">
        <f>COUNT(Z94:Z95)</f>
        <v>0</v>
      </c>
      <c r="AA98" s="107"/>
      <c r="AB98" s="142">
        <f>COUNT(AB94:AB95)</f>
        <v>2</v>
      </c>
      <c r="AC98" s="143">
        <f>COUNT(AC94:AC95)</f>
        <v>0</v>
      </c>
      <c r="AD98" s="144">
        <f>COUNT(AD94:AD95)</f>
        <v>0</v>
      </c>
      <c r="AE98" s="107"/>
      <c r="AF98" s="142">
        <f>COUNT(AF94:AF95)</f>
        <v>2</v>
      </c>
      <c r="AG98" s="143">
        <f>COUNT(AG94:AG95)</f>
        <v>0</v>
      </c>
      <c r="AH98" s="144">
        <f>COUNT(AH94:AH95)</f>
        <v>0</v>
      </c>
      <c r="AI98" s="107"/>
      <c r="AJ98" s="142">
        <f>COUNT(AJ94:AJ95)</f>
        <v>2</v>
      </c>
      <c r="AK98" s="143">
        <f>COUNT(AK94:AK95)</f>
        <v>0</v>
      </c>
      <c r="AL98" s="144">
        <f>COUNT(AL94:AL95)</f>
        <v>0</v>
      </c>
      <c r="AM98" s="107"/>
      <c r="AN98" s="142">
        <f>COUNT(AN94:AN95)</f>
        <v>2</v>
      </c>
      <c r="AO98" s="143">
        <f>COUNT(AO94:AO95)</f>
        <v>0</v>
      </c>
      <c r="AP98" s="144">
        <f>COUNT(AP94:AP95)</f>
        <v>0</v>
      </c>
      <c r="AQ98" s="107"/>
      <c r="AR98" s="142">
        <f>COUNT(AR94:AR95)</f>
        <v>2</v>
      </c>
      <c r="AS98" s="143">
        <f>COUNT(AS94:AS95)</f>
        <v>0</v>
      </c>
      <c r="AT98" s="144">
        <f>COUNT(AT94:AT95)</f>
        <v>0</v>
      </c>
      <c r="AU98" s="107"/>
      <c r="AV98" s="142">
        <f>COUNT(AV94:AV95)</f>
        <v>2</v>
      </c>
      <c r="AW98" s="143">
        <f>COUNT(AW94:AW95)</f>
        <v>0</v>
      </c>
      <c r="AX98" s="144">
        <f>COUNT(AX94:AX95)</f>
        <v>0</v>
      </c>
      <c r="AY98" s="47"/>
      <c r="AZ98" s="47"/>
      <c r="BG98" s="166">
        <f>COUNT(BG94:BG97)</f>
        <v>0</v>
      </c>
      <c r="BH98" s="167">
        <f>COUNT(BH94:BH97)</f>
        <v>1</v>
      </c>
      <c r="BI98" s="168">
        <f>COUNT(BI94:BI97)</f>
        <v>3</v>
      </c>
      <c r="BJ98" s="42"/>
      <c r="BK98" s="42"/>
      <c r="BL98" s="42"/>
      <c r="BM98" s="126"/>
      <c r="BN98" s="126"/>
      <c r="BO98" s="1"/>
      <c r="BP98" s="1"/>
      <c r="BQ98" s="1"/>
    </row>
    <row r="99" spans="16:69" ht="13.5" customHeight="1">
      <c r="P99" s="86" t="e">
        <f t="shared" si="24"/>
        <v>#REF!</v>
      </c>
      <c r="X99" s="134">
        <f>COUNT(X96:X97)</f>
        <v>2</v>
      </c>
      <c r="Y99" s="133">
        <f>COUNT(Y96:Y97)</f>
        <v>0</v>
      </c>
      <c r="Z99" s="137">
        <f>COUNT(Z96:Z97)</f>
        <v>0</v>
      </c>
      <c r="AB99" s="134">
        <f>COUNT(AB96:AB97)</f>
        <v>2</v>
      </c>
      <c r="AC99" s="133">
        <f>COUNT(AC96:AC97)</f>
        <v>0</v>
      </c>
      <c r="AD99" s="137">
        <f>COUNT(AD96:AD97)</f>
        <v>0</v>
      </c>
      <c r="AF99" s="134">
        <f>COUNT(AF96:AF97)</f>
        <v>1</v>
      </c>
      <c r="AG99" s="133">
        <f>COUNT(AG96:AG97)</f>
        <v>1</v>
      </c>
      <c r="AH99" s="137">
        <f>COUNT(AH96:AH97)</f>
        <v>0</v>
      </c>
      <c r="AJ99" s="134">
        <f>COUNT(AJ96:AJ97)</f>
        <v>1</v>
      </c>
      <c r="AK99" s="133">
        <f>COUNT(AK96:AK97)</f>
        <v>0</v>
      </c>
      <c r="AL99" s="137">
        <f>COUNT(AL96:AL97)</f>
        <v>1</v>
      </c>
      <c r="AN99" s="134">
        <f>COUNT(AN96:AN97)</f>
        <v>2</v>
      </c>
      <c r="AO99" s="133">
        <f>COUNT(AO96:AO97)</f>
        <v>0</v>
      </c>
      <c r="AP99" s="137">
        <f>COUNT(AP96:AP97)</f>
        <v>0</v>
      </c>
      <c r="AR99" s="134">
        <f>COUNT(AR96:AR97)</f>
        <v>1</v>
      </c>
      <c r="AS99" s="133">
        <f>COUNT(AS96:AS97)</f>
        <v>1</v>
      </c>
      <c r="AT99" s="137">
        <f>COUNT(AT96:AT97)</f>
        <v>0</v>
      </c>
      <c r="AV99" s="134">
        <f>COUNT(AV96:AV97)</f>
        <v>2</v>
      </c>
      <c r="AW99" s="133">
        <f>COUNT(AW96:AW97)</f>
        <v>0</v>
      </c>
      <c r="AX99" s="137">
        <f>COUNT(AX96:AX97)</f>
        <v>0</v>
      </c>
      <c r="BJ99" s="42"/>
      <c r="BK99" s="42"/>
      <c r="BL99" s="42"/>
      <c r="BM99" s="151"/>
      <c r="BN99" s="151"/>
      <c r="BO99" s="1"/>
      <c r="BP99" s="1"/>
      <c r="BQ99" s="1"/>
    </row>
    <row r="100" spans="1:69" s="9" customFormat="1" ht="13.5" customHeight="1">
      <c r="A100" s="29">
        <v>14</v>
      </c>
      <c r="B100" s="63">
        <f>'СТАРТ+'!B13</f>
        <v>2</v>
      </c>
      <c r="C100" s="184" t="str">
        <f>'СТАРТ+'!C13</f>
        <v>МАКСИМЕНКО СОФЬЯ</v>
      </c>
      <c r="D100" s="185"/>
      <c r="E100" s="185"/>
      <c r="F100" s="186"/>
      <c r="G100" s="64"/>
      <c r="H100" s="65" t="str">
        <f>'СТАРТ+'!H13</f>
        <v>2Р</v>
      </c>
      <c r="I100" s="184">
        <f>'СТАРТ+'!I13</f>
        <v>2001</v>
      </c>
      <c r="J100" s="219" t="str">
        <f>'СТАРТ+'!J13</f>
        <v>СТАВРОПОЛЬ,ДЮСШОР-2</v>
      </c>
      <c r="K100" s="66"/>
      <c r="L100" s="66"/>
      <c r="M100" s="66"/>
      <c r="N100" s="66"/>
      <c r="O100" s="47"/>
      <c r="P100" s="67" t="e">
        <f>SUM(O105)</f>
        <v>#REF!</v>
      </c>
      <c r="Q100" s="230" t="str">
        <f>'СТАРТ+'!O13</f>
        <v>СЕМЕНОВА И.И.</v>
      </c>
      <c r="R100" s="230"/>
      <c r="T100" s="38"/>
      <c r="U100" s="132"/>
      <c r="V100" s="131"/>
      <c r="W100" s="197" t="str">
        <f>C100</f>
        <v>МАКСИМЕНКО СОФЬЯ</v>
      </c>
      <c r="X100" s="198"/>
      <c r="Y100" s="198"/>
      <c r="Z100" s="199"/>
      <c r="AA100" s="197"/>
      <c r="AB100" s="197"/>
      <c r="AC100" s="197"/>
      <c r="AD100" s="197"/>
      <c r="AE100" s="196">
        <f>I100</f>
        <v>2001</v>
      </c>
      <c r="AF100" s="197" t="str">
        <f>J100</f>
        <v>СТАВРОПОЛЬ,ДЮСШОР-2</v>
      </c>
      <c r="AG100" s="197"/>
      <c r="AH100" s="197"/>
      <c r="AI100" s="197"/>
      <c r="AJ100" s="197"/>
      <c r="AK100" s="197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28"/>
      <c r="BC100" s="129"/>
      <c r="BD100" s="130"/>
      <c r="BE100" s="29"/>
      <c r="BF100" s="29"/>
      <c r="BG100" s="160"/>
      <c r="BH100" s="160"/>
      <c r="BI100" s="161"/>
      <c r="BJ100" s="42"/>
      <c r="BK100" s="42"/>
      <c r="BL100" s="42"/>
      <c r="BM100" s="1"/>
      <c r="BN100" s="1"/>
      <c r="BO100" s="1"/>
      <c r="BP100" s="1"/>
      <c r="BQ100" s="1"/>
    </row>
    <row r="101" spans="1:69" s="9" customFormat="1" ht="13.5" customHeight="1" outlineLevel="1">
      <c r="A101" s="29"/>
      <c r="B101" s="63"/>
      <c r="C101" s="69"/>
      <c r="D101" s="47" t="str">
        <f>'СТАРТ+'!C14</f>
        <v>103В</v>
      </c>
      <c r="E101" s="63">
        <f>'СТАРТ+'!D14</f>
        <v>5</v>
      </c>
      <c r="F101" s="70" t="e">
        <f>'СТАРТ+'!E14</f>
        <v>#REF!</v>
      </c>
      <c r="G101" s="71">
        <v>4.5</v>
      </c>
      <c r="H101" s="71">
        <v>5</v>
      </c>
      <c r="I101" s="71">
        <v>4.5</v>
      </c>
      <c r="J101" s="71">
        <v>4.5</v>
      </c>
      <c r="K101" s="71">
        <v>4.5</v>
      </c>
      <c r="L101" s="71">
        <v>4.5</v>
      </c>
      <c r="M101" s="71">
        <v>5</v>
      </c>
      <c r="N101" s="268">
        <f>(SUM(G101:M101)-LARGE(G101:M101,1)-LARGE(G101:M101,2)-SMALL(G101:M101,1)-SMALL(G101:M101,2))</f>
        <v>13.5</v>
      </c>
      <c r="O101" s="73" t="e">
        <f>(SUM(G101:M101)-LARGE(G101:M101,1)-LARGE(G101:M101,2)-SMALL(G101:M101,1)-SMALL(G101:M101,2))*F101</f>
        <v>#REF!</v>
      </c>
      <c r="P101" s="86" t="e">
        <f aca="true" t="shared" si="26" ref="P101:P106">P100</f>
        <v>#REF!</v>
      </c>
      <c r="Q101" s="131"/>
      <c r="R101" s="230"/>
      <c r="S101" s="34"/>
      <c r="T101" s="39"/>
      <c r="U101" s="132" t="str">
        <f aca="true" t="shared" si="27" ref="U101:V104">D101</f>
        <v>103В</v>
      </c>
      <c r="V101" s="131">
        <f t="shared" si="27"/>
        <v>5</v>
      </c>
      <c r="W101" s="145">
        <f>ROUND(G101,1)</f>
        <v>4.5</v>
      </c>
      <c r="X101" s="138">
        <f>IF((AND(W101&gt;=$BE101,W101&lt;=$BF101)),0,"-")</f>
        <v>0</v>
      </c>
      <c r="Y101" s="139" t="str">
        <f>IF(W101&gt;$BF101,1,"-")</f>
        <v>-</v>
      </c>
      <c r="Z101" s="140" t="str">
        <f>IF(W101&lt;$BE101,-1,"-")</f>
        <v>-</v>
      </c>
      <c r="AA101" s="145">
        <f>H101</f>
        <v>5</v>
      </c>
      <c r="AB101" s="138">
        <f>IF((AND(AA101&gt;=$BE101,AA101&lt;=$BF101)),0,"-")</f>
        <v>0</v>
      </c>
      <c r="AC101" s="139" t="str">
        <f>IF(AA101&gt;$BF101,1,"-")</f>
        <v>-</v>
      </c>
      <c r="AD101" s="140" t="str">
        <f>IF(AA101&lt;$BE101,-1,"-")</f>
        <v>-</v>
      </c>
      <c r="AE101" s="145">
        <f>I101</f>
        <v>4.5</v>
      </c>
      <c r="AF101" s="138">
        <f>IF((AND(AE101&gt;=$BE101,AE101&lt;=$BF101)),0,"-")</f>
        <v>0</v>
      </c>
      <c r="AG101" s="139" t="str">
        <f>IF(AE101&gt;$BF101,1,"-")</f>
        <v>-</v>
      </c>
      <c r="AH101" s="140" t="str">
        <f>IF(AE101&lt;$BE101,-1,"-")</f>
        <v>-</v>
      </c>
      <c r="AI101" s="145">
        <f>J101</f>
        <v>4.5</v>
      </c>
      <c r="AJ101" s="138">
        <f>IF((AND(AI101&gt;=$BE101,AI101&lt;=$BF101)),0,"-")</f>
        <v>0</v>
      </c>
      <c r="AK101" s="139" t="str">
        <f>IF(AI101&gt;$BF101,1,"-")</f>
        <v>-</v>
      </c>
      <c r="AL101" s="140" t="str">
        <f>IF(AI101&lt;$BE101,-1,"-")</f>
        <v>-</v>
      </c>
      <c r="AM101" s="145">
        <f>K101</f>
        <v>4.5</v>
      </c>
      <c r="AN101" s="138">
        <f>IF((AND(AM101&gt;=$BE101,AM101&lt;=$BF101)),0,"-")</f>
        <v>0</v>
      </c>
      <c r="AO101" s="139" t="str">
        <f>IF(AM101&gt;$BF101,1,"-")</f>
        <v>-</v>
      </c>
      <c r="AP101" s="140" t="str">
        <f>IF(AM101&lt;$BE101,-1,"-")</f>
        <v>-</v>
      </c>
      <c r="AQ101" s="145">
        <f>L101</f>
        <v>4.5</v>
      </c>
      <c r="AR101" s="138">
        <f>IF((AND(AQ101&gt;=$BE101,AQ101&lt;=$BF101)),0,"-")</f>
        <v>0</v>
      </c>
      <c r="AS101" s="139" t="str">
        <f>IF(AQ101&gt;$BF101,1,"-")</f>
        <v>-</v>
      </c>
      <c r="AT101" s="140" t="str">
        <f>IF(AQ101&lt;$BE101,-1,"-")</f>
        <v>-</v>
      </c>
      <c r="AU101" s="145">
        <f>M101</f>
        <v>5</v>
      </c>
      <c r="AV101" s="138">
        <f>IF((AND(AU101&gt;=$BE101,AU101&lt;=$BF101)),0,"-")</f>
        <v>0</v>
      </c>
      <c r="AW101" s="139" t="str">
        <f>IF(AU101&gt;$BF101,1,"-")</f>
        <v>-</v>
      </c>
      <c r="AX101" s="152" t="str">
        <f>IF(AU101&lt;$BE101,-1,"-")</f>
        <v>-</v>
      </c>
      <c r="AY101" s="163">
        <v>1</v>
      </c>
      <c r="AZ101" s="163">
        <v>1</v>
      </c>
      <c r="BA101" s="154">
        <f>N101</f>
        <v>13.5</v>
      </c>
      <c r="BB101" s="146">
        <f>N101/3</f>
        <v>4.5</v>
      </c>
      <c r="BC101" s="149">
        <f>ROUND(BB101,1)</f>
        <v>4.5</v>
      </c>
      <c r="BD101" s="147">
        <f>MATCH(BC101,$P$225:$P$325,0)</f>
        <v>46</v>
      </c>
      <c r="BE101" s="165">
        <f>INDEX($Q$225:$Q$325,BD101,1)</f>
        <v>4</v>
      </c>
      <c r="BF101" s="165">
        <f>INDEX($R$225:$R$325,BD101,1)</f>
        <v>5</v>
      </c>
      <c r="BG101" s="162" t="str">
        <f>IF((AND(AY101=$BE101,AZ101=$BF101)),0,"-")</f>
        <v>-</v>
      </c>
      <c r="BH101" s="162" t="str">
        <f>IF(AY101&gt;$BE101,-1,"-")</f>
        <v>-</v>
      </c>
      <c r="BI101" s="162">
        <f>IF(AZ101&lt;=$BF101,1,"-")</f>
        <v>1</v>
      </c>
      <c r="BJ101" s="42"/>
      <c r="BK101" s="42"/>
      <c r="BL101" s="42"/>
      <c r="BM101" s="1"/>
      <c r="BN101" s="1"/>
      <c r="BO101" s="1"/>
      <c r="BP101" s="1"/>
      <c r="BQ101" s="1"/>
    </row>
    <row r="102" spans="1:69" s="9" customFormat="1" ht="13.5" customHeight="1" outlineLevel="1">
      <c r="A102" s="29"/>
      <c r="B102" s="63"/>
      <c r="C102" s="69"/>
      <c r="D102" s="47" t="str">
        <f>'СТАРТ+'!F14</f>
        <v>403С</v>
      </c>
      <c r="E102" s="63">
        <f>'СТАРТ+'!G14</f>
        <v>5</v>
      </c>
      <c r="F102" s="70" t="e">
        <f>'СТАРТ+'!H14</f>
        <v>#REF!</v>
      </c>
      <c r="G102" s="71">
        <v>4.5</v>
      </c>
      <c r="H102" s="71">
        <v>4.5</v>
      </c>
      <c r="I102" s="71">
        <v>4</v>
      </c>
      <c r="J102" s="71">
        <v>5</v>
      </c>
      <c r="K102" s="71">
        <v>5</v>
      </c>
      <c r="L102" s="71">
        <v>5</v>
      </c>
      <c r="M102" s="71">
        <v>4.5</v>
      </c>
      <c r="N102" s="268">
        <f>(SUM(G102:M102)-LARGE(G102:M102,1)-LARGE(G102:M102,2)-SMALL(G102:M102,1)-SMALL(G102:M102,2))</f>
        <v>14</v>
      </c>
      <c r="O102" s="73" t="e">
        <f>(SUM(G102:M102)-LARGE(G102:M102,1)-LARGE(G102:M102,2)-SMALL(G102:M102,1)-SMALL(G102:M102,2))*F102</f>
        <v>#REF!</v>
      </c>
      <c r="P102" s="86" t="e">
        <f t="shared" si="26"/>
        <v>#REF!</v>
      </c>
      <c r="Q102" s="188"/>
      <c r="R102" s="230"/>
      <c r="S102" s="34"/>
      <c r="T102" s="39"/>
      <c r="U102" s="132" t="str">
        <f t="shared" si="27"/>
        <v>403С</v>
      </c>
      <c r="V102" s="131">
        <f t="shared" si="27"/>
        <v>5</v>
      </c>
      <c r="W102" s="41">
        <f>ROUND(G102,1)</f>
        <v>4.5</v>
      </c>
      <c r="X102" s="141">
        <f>IF((AND(W102&gt;=BE102,W102&lt;=BF102)),0,"-")</f>
        <v>0</v>
      </c>
      <c r="Y102" s="135" t="str">
        <f>IF(W102&gt;BF102,1,"-")</f>
        <v>-</v>
      </c>
      <c r="Z102" s="136" t="str">
        <f>IF(W102&lt;BE102,-1,"-")</f>
        <v>-</v>
      </c>
      <c r="AA102" s="41">
        <f>H102</f>
        <v>4.5</v>
      </c>
      <c r="AB102" s="141">
        <f>IF((AND(AA102&gt;=$BE102,AA102&lt;=$BF102)),0,"-")</f>
        <v>0</v>
      </c>
      <c r="AC102" s="135" t="str">
        <f>IF(AA102&gt;$BF102,1,"-")</f>
        <v>-</v>
      </c>
      <c r="AD102" s="136" t="str">
        <f>IF(AA102&lt;$BE102,-1,"-")</f>
        <v>-</v>
      </c>
      <c r="AE102" s="41">
        <f>I102</f>
        <v>4</v>
      </c>
      <c r="AF102" s="141" t="str">
        <f>IF((AND(AE102&gt;=$BE102,AE102&lt;=$BF102)),0,"-")</f>
        <v>-</v>
      </c>
      <c r="AG102" s="135" t="str">
        <f>IF(AE102&gt;$BF102,1,"-")</f>
        <v>-</v>
      </c>
      <c r="AH102" s="136">
        <f>IF(AE102&lt;$BE102,-1,"-")</f>
        <v>-1</v>
      </c>
      <c r="AI102" s="41">
        <f>J102</f>
        <v>5</v>
      </c>
      <c r="AJ102" s="141">
        <f>IF((AND(AI102&gt;=$BE102,AI102&lt;=$BF102)),0,"-")</f>
        <v>0</v>
      </c>
      <c r="AK102" s="135" t="str">
        <f>IF(AI102&gt;$BF102,1,"-")</f>
        <v>-</v>
      </c>
      <c r="AL102" s="136" t="str">
        <f>IF(AI102&lt;$BE102,-1,"-")</f>
        <v>-</v>
      </c>
      <c r="AM102" s="41">
        <f>K102</f>
        <v>5</v>
      </c>
      <c r="AN102" s="141">
        <f>IF((AND(AM102&gt;=$BE102,AM102&lt;=$BF102)),0,"-")</f>
        <v>0</v>
      </c>
      <c r="AO102" s="135" t="str">
        <f>IF(AM102&gt;$BF102,1,"-")</f>
        <v>-</v>
      </c>
      <c r="AP102" s="136" t="str">
        <f>IF(AM102&lt;$BE102,-1,"-")</f>
        <v>-</v>
      </c>
      <c r="AQ102" s="41">
        <f>L102</f>
        <v>5</v>
      </c>
      <c r="AR102" s="141">
        <f>IF((AND(AQ102&gt;=$BE102,AQ102&lt;=$BF102)),0,"-")</f>
        <v>0</v>
      </c>
      <c r="AS102" s="135" t="str">
        <f>IF(AQ102&gt;$BF102,1,"-")</f>
        <v>-</v>
      </c>
      <c r="AT102" s="136" t="str">
        <f>IF(AQ102&lt;$BE102,-1,"-")</f>
        <v>-</v>
      </c>
      <c r="AU102" s="41">
        <f>M102</f>
        <v>4.5</v>
      </c>
      <c r="AV102" s="141">
        <f>IF((AND(AU102&gt;=$BE102,AU102&lt;=$BF102)),0,"-")</f>
        <v>0</v>
      </c>
      <c r="AW102" s="135" t="str">
        <f>IF(AU102&gt;$BF102,1,"-")</f>
        <v>-</v>
      </c>
      <c r="AX102" s="153" t="str">
        <f>IF(AU102&lt;$BE102,-1,"-")</f>
        <v>-</v>
      </c>
      <c r="AY102" s="163">
        <v>2</v>
      </c>
      <c r="AZ102" s="163">
        <v>2.5</v>
      </c>
      <c r="BA102" s="155">
        <f>N102</f>
        <v>14</v>
      </c>
      <c r="BB102" s="45">
        <f>N102/3</f>
        <v>4.666666666666667</v>
      </c>
      <c r="BC102" s="150">
        <f>ROUND(BB102,1)</f>
        <v>4.7</v>
      </c>
      <c r="BD102" s="148">
        <f>MATCH(BC102,$P$225:$P$325,0)</f>
        <v>48</v>
      </c>
      <c r="BE102" s="165">
        <f>INDEX($Q$225:$Q$325,BD102,1)</f>
        <v>4.5</v>
      </c>
      <c r="BF102" s="165">
        <f>INDEX($R$225:$R$325,BD102,1)</f>
        <v>5</v>
      </c>
      <c r="BG102" s="162" t="str">
        <f>IF((AND(AY102=$BE102,AZ102=$BF102)),0,"-")</f>
        <v>-</v>
      </c>
      <c r="BH102" s="162" t="str">
        <f>IF(AY102&gt;$BE102,-1,"-")</f>
        <v>-</v>
      </c>
      <c r="BI102" s="162">
        <f>IF(AZ102&lt;=$BF102,1,"-")</f>
        <v>1</v>
      </c>
      <c r="BJ102" s="42"/>
      <c r="BK102" s="42"/>
      <c r="BL102" s="42"/>
      <c r="BM102" s="35"/>
      <c r="BN102" s="1"/>
      <c r="BO102" s="1"/>
      <c r="BP102" s="1"/>
      <c r="BQ102" s="1"/>
    </row>
    <row r="103" spans="2:69" ht="13.5" customHeight="1" outlineLevel="1">
      <c r="B103" s="75"/>
      <c r="C103" s="76"/>
      <c r="D103" s="47" t="str">
        <f>'СТАРТ+'!I14</f>
        <v>201В</v>
      </c>
      <c r="E103" s="63">
        <f>'СТАРТ+'!J14</f>
        <v>5</v>
      </c>
      <c r="F103" s="70" t="e">
        <f>'СТАРТ+'!K14</f>
        <v>#REF!</v>
      </c>
      <c r="G103" s="71">
        <v>6.5</v>
      </c>
      <c r="H103" s="71">
        <v>6</v>
      </c>
      <c r="I103" s="71">
        <v>6</v>
      </c>
      <c r="J103" s="71">
        <v>6</v>
      </c>
      <c r="K103" s="71">
        <v>6.5</v>
      </c>
      <c r="L103" s="71">
        <v>6.5</v>
      </c>
      <c r="M103" s="71">
        <v>6</v>
      </c>
      <c r="N103" s="268">
        <f>(SUM(G103:M103)-LARGE(G103:M103,1)-LARGE(G103:M103,2)-SMALL(G103:M103,1)-SMALL(G103:M103,2))</f>
        <v>18.5</v>
      </c>
      <c r="O103" s="73" t="e">
        <f>(SUM(G103:M103)-LARGE(G103:M103,1)-LARGE(G103:M103,2)-SMALL(G103:M103,1)-SMALL(G103:M103,2))*F103</f>
        <v>#REF!</v>
      </c>
      <c r="P103" s="86" t="e">
        <f t="shared" si="26"/>
        <v>#REF!</v>
      </c>
      <c r="Q103" s="188"/>
      <c r="R103" s="231"/>
      <c r="S103" s="8"/>
      <c r="T103" s="40"/>
      <c r="U103" s="187" t="str">
        <f t="shared" si="27"/>
        <v>201В</v>
      </c>
      <c r="V103" s="188">
        <f t="shared" si="27"/>
        <v>5</v>
      </c>
      <c r="W103" s="41">
        <f>ROUND(G103,1)</f>
        <v>6.5</v>
      </c>
      <c r="X103" s="141">
        <f>IF((AND(W103&gt;=BE103,W103&lt;=BF103)),0,"-")</f>
        <v>0</v>
      </c>
      <c r="Y103" s="135" t="str">
        <f>IF(W103&gt;BF103,1,"-")</f>
        <v>-</v>
      </c>
      <c r="Z103" s="136" t="str">
        <f>IF(W103&lt;BE103,-1,"-")</f>
        <v>-</v>
      </c>
      <c r="AA103" s="41">
        <f>H103</f>
        <v>6</v>
      </c>
      <c r="AB103" s="141">
        <f>IF((AND(AA103&gt;=$BE103,AA103&lt;=$BF103)),0,"-")</f>
        <v>0</v>
      </c>
      <c r="AC103" s="135" t="str">
        <f>IF(AA103&gt;$BF103,1,"-")</f>
        <v>-</v>
      </c>
      <c r="AD103" s="136" t="str">
        <f>IF(AA103&lt;$BE103,-1,"-")</f>
        <v>-</v>
      </c>
      <c r="AE103" s="41">
        <f>I103</f>
        <v>6</v>
      </c>
      <c r="AF103" s="141">
        <f>IF((AND(AE103&gt;=$BE103,AE103&lt;=$BF103)),0,"-")</f>
        <v>0</v>
      </c>
      <c r="AG103" s="135" t="str">
        <f>IF(AE103&gt;$BF103,1,"-")</f>
        <v>-</v>
      </c>
      <c r="AH103" s="136" t="str">
        <f>IF(AE103&lt;$BE103,-1,"-")</f>
        <v>-</v>
      </c>
      <c r="AI103" s="41">
        <f>J103</f>
        <v>6</v>
      </c>
      <c r="AJ103" s="141">
        <f>IF((AND(AI103&gt;=$BE103,AI103&lt;=$BF103)),0,"-")</f>
        <v>0</v>
      </c>
      <c r="AK103" s="135" t="str">
        <f>IF(AI103&gt;$BF103,1,"-")</f>
        <v>-</v>
      </c>
      <c r="AL103" s="136" t="str">
        <f>IF(AI103&lt;$BE103,-1,"-")</f>
        <v>-</v>
      </c>
      <c r="AM103" s="41">
        <f>K103</f>
        <v>6.5</v>
      </c>
      <c r="AN103" s="141">
        <f>IF((AND(AM103&gt;=$BE103,AM103&lt;=$BF103)),0,"-")</f>
        <v>0</v>
      </c>
      <c r="AO103" s="135" t="str">
        <f>IF(AM103&gt;$BF103,1,"-")</f>
        <v>-</v>
      </c>
      <c r="AP103" s="136" t="str">
        <f>IF(AM103&lt;$BE103,-1,"-")</f>
        <v>-</v>
      </c>
      <c r="AQ103" s="41">
        <f>L103</f>
        <v>6.5</v>
      </c>
      <c r="AR103" s="141">
        <f>IF((AND(AQ103&gt;=$BE103,AQ103&lt;=$BF103)),0,"-")</f>
        <v>0</v>
      </c>
      <c r="AS103" s="135" t="str">
        <f>IF(AQ103&gt;$BF103,1,"-")</f>
        <v>-</v>
      </c>
      <c r="AT103" s="136" t="str">
        <f>IF(AQ103&lt;$BE103,-1,"-")</f>
        <v>-</v>
      </c>
      <c r="AU103" s="41">
        <f>M103</f>
        <v>6</v>
      </c>
      <c r="AV103" s="141">
        <f>IF((AND(AU103&gt;=$BE103,AU103&lt;=$BF103)),0,"-")</f>
        <v>0</v>
      </c>
      <c r="AW103" s="135" t="str">
        <f>IF(AU103&gt;$BF103,1,"-")</f>
        <v>-</v>
      </c>
      <c r="AX103" s="153" t="str">
        <f>IF(AU103&lt;$BE103,-1,"-")</f>
        <v>-</v>
      </c>
      <c r="AY103" s="189">
        <v>5</v>
      </c>
      <c r="AZ103" s="189">
        <v>5.5</v>
      </c>
      <c r="BA103" s="190">
        <f>N103</f>
        <v>18.5</v>
      </c>
      <c r="BB103" s="45">
        <f>N103/3</f>
        <v>6.166666666666667</v>
      </c>
      <c r="BC103" s="150">
        <f>ROUND(BB103,1)</f>
        <v>6.2</v>
      </c>
      <c r="BD103" s="148">
        <f>MATCH(BC103,$P$225:$P$325,0)</f>
        <v>63</v>
      </c>
      <c r="BE103" s="165">
        <f>INDEX($Q$225:$Q$325,BD103,1)</f>
        <v>6</v>
      </c>
      <c r="BF103" s="165">
        <f>INDEX($R$225:$R$325,BD103,1)</f>
        <v>6.5</v>
      </c>
      <c r="BG103" s="191" t="str">
        <f>IF((AND(AY103=$BE103,AZ103=$BF103)),0,"-")</f>
        <v>-</v>
      </c>
      <c r="BH103" s="191" t="str">
        <f>IF(AY103&gt;$BE103,-1,"-")</f>
        <v>-</v>
      </c>
      <c r="BI103" s="191">
        <f>IF(AZ103&lt;=$BF103,1,"-")</f>
        <v>1</v>
      </c>
      <c r="BJ103" s="126"/>
      <c r="BK103" s="126"/>
      <c r="BL103" s="126"/>
      <c r="BM103" s="1"/>
      <c r="BN103" s="1"/>
      <c r="BO103" s="1"/>
      <c r="BP103" s="1"/>
      <c r="BQ103" s="1"/>
    </row>
    <row r="104" spans="2:69" ht="13.5" customHeight="1" outlineLevel="1">
      <c r="B104" s="75"/>
      <c r="C104" s="76"/>
      <c r="D104" s="47" t="str">
        <f>'СТАРТ+'!L14</f>
        <v>301В</v>
      </c>
      <c r="E104" s="63">
        <f>'СТАРТ+'!M14</f>
        <v>7</v>
      </c>
      <c r="F104" s="70" t="e">
        <f>'СТАРТ+'!N14</f>
        <v>#REF!</v>
      </c>
      <c r="G104" s="71">
        <v>4</v>
      </c>
      <c r="H104" s="71">
        <v>4.5</v>
      </c>
      <c r="I104" s="71">
        <v>5</v>
      </c>
      <c r="J104" s="71">
        <v>4</v>
      </c>
      <c r="K104" s="71">
        <v>5</v>
      </c>
      <c r="L104" s="71">
        <v>6</v>
      </c>
      <c r="M104" s="71">
        <v>5</v>
      </c>
      <c r="N104" s="268">
        <f>(SUM(G104:M104)-LARGE(G104:M104,1)-LARGE(G104:M104,2)-SMALL(G104:M104,1)-SMALL(G104:M104,2))</f>
        <v>14.5</v>
      </c>
      <c r="O104" s="73" t="e">
        <f>(SUM(G104:M104)-LARGE(G104:M104,1)-LARGE(G104:M104,2)-SMALL(G104:M104,1)-SMALL(G104:M104,2))*F104</f>
        <v>#REF!</v>
      </c>
      <c r="P104" s="86" t="e">
        <f t="shared" si="26"/>
        <v>#REF!</v>
      </c>
      <c r="Q104" s="232"/>
      <c r="R104" s="231"/>
      <c r="S104" s="8"/>
      <c r="T104" s="40"/>
      <c r="U104" s="132" t="str">
        <f t="shared" si="27"/>
        <v>301В</v>
      </c>
      <c r="V104" s="131">
        <f t="shared" si="27"/>
        <v>7</v>
      </c>
      <c r="W104" s="41">
        <f>ROUND(G104,1)</f>
        <v>4</v>
      </c>
      <c r="X104" s="141" t="str">
        <f>IF((AND(W104&gt;=BE104,W104&lt;=BF104)),0,"-")</f>
        <v>-</v>
      </c>
      <c r="Y104" s="135" t="str">
        <f>IF(W104&gt;BF104,1,"-")</f>
        <v>-</v>
      </c>
      <c r="Z104" s="136">
        <f>IF(W104&lt;BE104,-1,"-")</f>
        <v>-1</v>
      </c>
      <c r="AA104" s="41">
        <f>H104</f>
        <v>4.5</v>
      </c>
      <c r="AB104" s="141">
        <f>IF((AND(AA104&gt;=$BE104,AA104&lt;=$BF104)),0,"-")</f>
        <v>0</v>
      </c>
      <c r="AC104" s="135" t="str">
        <f>IF(AA104&gt;$BF104,1,"-")</f>
        <v>-</v>
      </c>
      <c r="AD104" s="136" t="str">
        <f>IF(AA104&lt;$BE104,-1,"-")</f>
        <v>-</v>
      </c>
      <c r="AE104" s="41">
        <f>I104</f>
        <v>5</v>
      </c>
      <c r="AF104" s="141">
        <f>IF((AND(AE104&gt;=$BE104,AE104&lt;=$BF104)),0,"-")</f>
        <v>0</v>
      </c>
      <c r="AG104" s="135" t="str">
        <f>IF(AE104&gt;$BF104,1,"-")</f>
        <v>-</v>
      </c>
      <c r="AH104" s="136" t="str">
        <f>IF(AE104&lt;$BE104,-1,"-")</f>
        <v>-</v>
      </c>
      <c r="AI104" s="41">
        <f>J104</f>
        <v>4</v>
      </c>
      <c r="AJ104" s="141" t="str">
        <f>IF((AND(AI104&gt;=$BE104,AI104&lt;=$BF104)),0,"-")</f>
        <v>-</v>
      </c>
      <c r="AK104" s="135" t="str">
        <f>IF(AI104&gt;$BF104,1,"-")</f>
        <v>-</v>
      </c>
      <c r="AL104" s="136">
        <f>IF(AI104&lt;$BE104,-1,"-")</f>
        <v>-1</v>
      </c>
      <c r="AM104" s="41">
        <f>K104</f>
        <v>5</v>
      </c>
      <c r="AN104" s="141">
        <f>IF((AND(AM104&gt;=$BE104,AM104&lt;=$BF104)),0,"-")</f>
        <v>0</v>
      </c>
      <c r="AO104" s="135" t="str">
        <f>IF(AM104&gt;$BF104,1,"-")</f>
        <v>-</v>
      </c>
      <c r="AP104" s="136" t="str">
        <f>IF(AM104&lt;$BE104,-1,"-")</f>
        <v>-</v>
      </c>
      <c r="AQ104" s="41">
        <f>L104</f>
        <v>6</v>
      </c>
      <c r="AR104" s="141" t="str">
        <f>IF((AND(AQ104&gt;=$BE104,AQ104&lt;=$BF104)),0,"-")</f>
        <v>-</v>
      </c>
      <c r="AS104" s="135">
        <f>IF(AQ104&gt;$BF104,1,"-")</f>
        <v>1</v>
      </c>
      <c r="AT104" s="136" t="str">
        <f>IF(AQ104&lt;$BE104,-1,"-")</f>
        <v>-</v>
      </c>
      <c r="AU104" s="41">
        <f>M104</f>
        <v>5</v>
      </c>
      <c r="AV104" s="141">
        <f>IF((AND(AU104&gt;=$BE104,AU104&lt;=$BF104)),0,"-")</f>
        <v>0</v>
      </c>
      <c r="AW104" s="135" t="str">
        <f>IF(AU104&gt;$BF104,1,"-")</f>
        <v>-</v>
      </c>
      <c r="AX104" s="153" t="str">
        <f>IF(AU104&lt;$BE104,-1,"-")</f>
        <v>-</v>
      </c>
      <c r="AY104" s="169">
        <v>7</v>
      </c>
      <c r="AZ104" s="169">
        <v>7.5</v>
      </c>
      <c r="BA104" s="155">
        <f>N104</f>
        <v>14.5</v>
      </c>
      <c r="BB104" s="45">
        <f>N104/3</f>
        <v>4.833333333333333</v>
      </c>
      <c r="BC104" s="150">
        <f>ROUND(BB104,1)</f>
        <v>4.8</v>
      </c>
      <c r="BD104" s="148">
        <f>MATCH(BC104,$P$225:$P$325,0)</f>
        <v>49</v>
      </c>
      <c r="BE104" s="165">
        <f>INDEX($Q$225:$Q$325,BD104,1)</f>
        <v>4.5</v>
      </c>
      <c r="BF104" s="165">
        <f>INDEX($R$225:$R$325,BD104,1)</f>
        <v>5</v>
      </c>
      <c r="BG104" s="170" t="str">
        <f>IF((AND(AY104=$BE104,AZ104=$BF104)),0,"-")</f>
        <v>-</v>
      </c>
      <c r="BH104" s="170">
        <f>IF(AY104&gt;$BE104,-1,"-")</f>
        <v>-1</v>
      </c>
      <c r="BI104" s="170" t="str">
        <f>IF(AZ104&lt;=$BF104,1,"-")</f>
        <v>-</v>
      </c>
      <c r="BJ104" s="42"/>
      <c r="BK104" s="42"/>
      <c r="BL104" s="42"/>
      <c r="BM104" s="151"/>
      <c r="BN104" s="151"/>
      <c r="BO104" s="1"/>
      <c r="BP104" s="1"/>
      <c r="BQ104" s="1"/>
    </row>
    <row r="105" spans="2:69" ht="13.5" customHeight="1" outlineLevel="1">
      <c r="B105" s="75"/>
      <c r="C105" s="79"/>
      <c r="D105" s="80" t="s">
        <v>3</v>
      </c>
      <c r="E105" s="65"/>
      <c r="F105" s="81" t="e">
        <f>SUM(F101:F104)</f>
        <v>#REF!</v>
      </c>
      <c r="G105" s="82">
        <v>7.6</v>
      </c>
      <c r="H105" s="83" t="e">
        <f>SUM(G105-F105)</f>
        <v>#REF!</v>
      </c>
      <c r="I105" s="83"/>
      <c r="J105" s="83"/>
      <c r="K105" s="83"/>
      <c r="L105" s="83"/>
      <c r="M105" s="83"/>
      <c r="N105" s="269"/>
      <c r="O105" s="260" t="e">
        <f>SUM(O101:O104)</f>
        <v>#REF!</v>
      </c>
      <c r="P105" s="86" t="e">
        <f t="shared" si="26"/>
        <v>#REF!</v>
      </c>
      <c r="Q105" s="63"/>
      <c r="R105" s="231"/>
      <c r="S105" s="8"/>
      <c r="T105" s="40"/>
      <c r="X105" s="142">
        <f>COUNT(X101:X102)</f>
        <v>2</v>
      </c>
      <c r="Y105" s="143">
        <f>COUNT(Y101:Y102)</f>
        <v>0</v>
      </c>
      <c r="Z105" s="144">
        <f>COUNT(Z101:Z102)</f>
        <v>0</v>
      </c>
      <c r="AA105" s="107"/>
      <c r="AB105" s="142">
        <f>COUNT(AB101:AB102)</f>
        <v>2</v>
      </c>
      <c r="AC105" s="143">
        <f>COUNT(AC101:AC102)</f>
        <v>0</v>
      </c>
      <c r="AD105" s="144">
        <f>COUNT(AD101:AD102)</f>
        <v>0</v>
      </c>
      <c r="AE105" s="107"/>
      <c r="AF105" s="142">
        <f>COUNT(AF101:AF102)</f>
        <v>1</v>
      </c>
      <c r="AG105" s="143">
        <f>COUNT(AG101:AG102)</f>
        <v>0</v>
      </c>
      <c r="AH105" s="144">
        <f>COUNT(AH101:AH102)</f>
        <v>1</v>
      </c>
      <c r="AI105" s="107"/>
      <c r="AJ105" s="142">
        <f>COUNT(AJ101:AJ102)</f>
        <v>2</v>
      </c>
      <c r="AK105" s="143">
        <f>COUNT(AK101:AK102)</f>
        <v>0</v>
      </c>
      <c r="AL105" s="144">
        <f>COUNT(AL101:AL102)</f>
        <v>0</v>
      </c>
      <c r="AM105" s="107"/>
      <c r="AN105" s="142">
        <f>COUNT(AN101:AN102)</f>
        <v>2</v>
      </c>
      <c r="AO105" s="143">
        <f>COUNT(AO101:AO102)</f>
        <v>0</v>
      </c>
      <c r="AP105" s="144">
        <f>COUNT(AP101:AP102)</f>
        <v>0</v>
      </c>
      <c r="AQ105" s="107"/>
      <c r="AR105" s="142">
        <f>COUNT(AR101:AR102)</f>
        <v>2</v>
      </c>
      <c r="AS105" s="143">
        <f>COUNT(AS101:AS102)</f>
        <v>0</v>
      </c>
      <c r="AT105" s="144">
        <f>COUNT(AT101:AT102)</f>
        <v>0</v>
      </c>
      <c r="AU105" s="107"/>
      <c r="AV105" s="142">
        <f>COUNT(AV101:AV102)</f>
        <v>2</v>
      </c>
      <c r="AW105" s="143">
        <f>COUNT(AW101:AW102)</f>
        <v>0</v>
      </c>
      <c r="AX105" s="144">
        <f>COUNT(AX101:AX102)</f>
        <v>0</v>
      </c>
      <c r="AY105" s="47"/>
      <c r="AZ105" s="47"/>
      <c r="BG105" s="166">
        <f>COUNT(BG101:BG104)</f>
        <v>0</v>
      </c>
      <c r="BH105" s="167">
        <f>COUNT(BH101:BH104)</f>
        <v>1</v>
      </c>
      <c r="BI105" s="168">
        <f>COUNT(BI101:BI104)</f>
        <v>3</v>
      </c>
      <c r="BJ105" s="42"/>
      <c r="BK105" s="42"/>
      <c r="BL105" s="42"/>
      <c r="BM105" s="126"/>
      <c r="BN105" s="126"/>
      <c r="BO105" s="1"/>
      <c r="BP105" s="1"/>
      <c r="BQ105" s="1"/>
    </row>
    <row r="106" spans="16:69" ht="13.5" customHeight="1">
      <c r="P106" s="86" t="e">
        <f t="shared" si="26"/>
        <v>#REF!</v>
      </c>
      <c r="X106" s="134">
        <f>COUNT(X103:X104)</f>
        <v>1</v>
      </c>
      <c r="Y106" s="133">
        <f>COUNT(Y103:Y104)</f>
        <v>0</v>
      </c>
      <c r="Z106" s="137">
        <f>COUNT(Z103:Z104)</f>
        <v>1</v>
      </c>
      <c r="AB106" s="134">
        <f>COUNT(AB103:AB104)</f>
        <v>2</v>
      </c>
      <c r="AC106" s="133">
        <f>COUNT(AC103:AC104)</f>
        <v>0</v>
      </c>
      <c r="AD106" s="137">
        <f>COUNT(AD103:AD104)</f>
        <v>0</v>
      </c>
      <c r="AF106" s="134">
        <f>COUNT(AF103:AF104)</f>
        <v>2</v>
      </c>
      <c r="AG106" s="133">
        <f>COUNT(AG103:AG104)</f>
        <v>0</v>
      </c>
      <c r="AH106" s="137">
        <f>COUNT(AH103:AH104)</f>
        <v>0</v>
      </c>
      <c r="AJ106" s="134">
        <f>COUNT(AJ103:AJ104)</f>
        <v>1</v>
      </c>
      <c r="AK106" s="133">
        <f>COUNT(AK103:AK104)</f>
        <v>0</v>
      </c>
      <c r="AL106" s="137">
        <f>COUNT(AL103:AL104)</f>
        <v>1</v>
      </c>
      <c r="AN106" s="134">
        <f>COUNT(AN103:AN104)</f>
        <v>2</v>
      </c>
      <c r="AO106" s="133">
        <f>COUNT(AO103:AO104)</f>
        <v>0</v>
      </c>
      <c r="AP106" s="137">
        <f>COUNT(AP103:AP104)</f>
        <v>0</v>
      </c>
      <c r="AR106" s="134">
        <f>COUNT(AR103:AR104)</f>
        <v>1</v>
      </c>
      <c r="AS106" s="133">
        <f>COUNT(AS103:AS104)</f>
        <v>1</v>
      </c>
      <c r="AT106" s="137">
        <f>COUNT(AT103:AT104)</f>
        <v>0</v>
      </c>
      <c r="AV106" s="134">
        <f>COUNT(AV103:AV104)</f>
        <v>2</v>
      </c>
      <c r="AW106" s="133">
        <f>COUNT(AW103:AW104)</f>
        <v>0</v>
      </c>
      <c r="AX106" s="137">
        <f>COUNT(AX103:AX104)</f>
        <v>0</v>
      </c>
      <c r="BJ106" s="42"/>
      <c r="BK106" s="42"/>
      <c r="BL106" s="42"/>
      <c r="BM106" s="151"/>
      <c r="BN106" s="151"/>
      <c r="BO106" s="1"/>
      <c r="BP106" s="1"/>
      <c r="BQ106" s="1"/>
    </row>
    <row r="107" spans="1:69" s="9" customFormat="1" ht="13.5" customHeight="1">
      <c r="A107" s="29">
        <v>15</v>
      </c>
      <c r="B107" s="63">
        <f>'СТАРТ+'!B34</f>
        <v>5</v>
      </c>
      <c r="C107" s="184" t="str">
        <f>'СТАРТ+'!C34</f>
        <v>ГРИГОРЬЕВА СОФЬЯ</v>
      </c>
      <c r="D107" s="185"/>
      <c r="E107" s="185"/>
      <c r="F107" s="186"/>
      <c r="G107" s="64"/>
      <c r="H107" s="65" t="str">
        <f>'СТАРТ+'!H34</f>
        <v>1Р</v>
      </c>
      <c r="I107" s="184">
        <f>'СТАРТ+'!I34</f>
        <v>2002</v>
      </c>
      <c r="J107" s="219" t="str">
        <f>'СТАРТ+'!J34</f>
        <v>МОСКВА,ЮНОСТЬ МОСКВЫ</v>
      </c>
      <c r="K107" s="66"/>
      <c r="L107" s="66"/>
      <c r="M107" s="66"/>
      <c r="N107" s="66"/>
      <c r="O107" s="47"/>
      <c r="P107" s="67" t="e">
        <f>SUM(O112)</f>
        <v>#REF!</v>
      </c>
      <c r="Q107" s="230" t="str">
        <f>'СТАРТ+'!O34</f>
        <v>АНТОНОВ А.Ю.</v>
      </c>
      <c r="R107" s="230"/>
      <c r="T107" s="38"/>
      <c r="U107" s="132"/>
      <c r="V107" s="131"/>
      <c r="W107" s="197" t="str">
        <f>C107</f>
        <v>ГРИГОРЬЕВА СОФЬЯ</v>
      </c>
      <c r="X107" s="198"/>
      <c r="Y107" s="198"/>
      <c r="Z107" s="199"/>
      <c r="AA107" s="197"/>
      <c r="AB107" s="197"/>
      <c r="AC107" s="197"/>
      <c r="AD107" s="197"/>
      <c r="AE107" s="196">
        <f>I107</f>
        <v>2002</v>
      </c>
      <c r="AF107" s="197" t="str">
        <f>J107</f>
        <v>МОСКВА,ЮНОСТЬ МОСКВЫ</v>
      </c>
      <c r="AG107" s="197"/>
      <c r="AH107" s="197"/>
      <c r="AI107" s="197"/>
      <c r="AJ107" s="197"/>
      <c r="AK107" s="197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28"/>
      <c r="BC107" s="129"/>
      <c r="BD107" s="130"/>
      <c r="BE107" s="29"/>
      <c r="BF107" s="29"/>
      <c r="BG107" s="160"/>
      <c r="BH107" s="160"/>
      <c r="BI107" s="161"/>
      <c r="BJ107" s="42"/>
      <c r="BK107" s="42"/>
      <c r="BL107" s="42"/>
      <c r="BM107" s="1"/>
      <c r="BN107" s="1"/>
      <c r="BO107" s="1"/>
      <c r="BP107" s="1"/>
      <c r="BQ107" s="1"/>
    </row>
    <row r="108" spans="1:69" s="9" customFormat="1" ht="13.5" customHeight="1" outlineLevel="1">
      <c r="A108" s="29"/>
      <c r="B108" s="63"/>
      <c r="C108" s="69"/>
      <c r="D108" s="47" t="str">
        <f>'СТАРТ+'!C35</f>
        <v>103В</v>
      </c>
      <c r="E108" s="63">
        <f>'СТАРТ+'!D35</f>
        <v>5</v>
      </c>
      <c r="F108" s="70" t="e">
        <f>'СТАРТ+'!E35</f>
        <v>#REF!</v>
      </c>
      <c r="G108" s="71">
        <v>5.5</v>
      </c>
      <c r="H108" s="71">
        <v>5.5</v>
      </c>
      <c r="I108" s="71">
        <v>5</v>
      </c>
      <c r="J108" s="71">
        <v>5</v>
      </c>
      <c r="K108" s="71">
        <v>5.5</v>
      </c>
      <c r="L108" s="71">
        <v>5</v>
      </c>
      <c r="M108" s="71">
        <v>5.5</v>
      </c>
      <c r="N108" s="268">
        <f>(SUM(G108:M108)-LARGE(G108:M108,1)-LARGE(G108:M108,2)-SMALL(G108:M108,1)-SMALL(G108:M108,2))</f>
        <v>16</v>
      </c>
      <c r="O108" s="73" t="e">
        <f>(SUM(G108:M108)-LARGE(G108:M108,1)-LARGE(G108:M108,2)-SMALL(G108:M108,1)-SMALL(G108:M108,2))*F108</f>
        <v>#REF!</v>
      </c>
      <c r="P108" s="86" t="e">
        <f aca="true" t="shared" si="28" ref="P108:P113">P107</f>
        <v>#REF!</v>
      </c>
      <c r="Q108" s="131"/>
      <c r="R108" s="230"/>
      <c r="S108" s="34"/>
      <c r="T108" s="39"/>
      <c r="U108" s="132" t="str">
        <f aca="true" t="shared" si="29" ref="U108:V111">D108</f>
        <v>103В</v>
      </c>
      <c r="V108" s="131">
        <f t="shared" si="29"/>
        <v>5</v>
      </c>
      <c r="W108" s="145">
        <f>ROUND(G108,1)</f>
        <v>5.5</v>
      </c>
      <c r="X108" s="138">
        <f>IF((AND(W108&gt;=$BE108,W108&lt;=$BF108)),0,"-")</f>
        <v>0</v>
      </c>
      <c r="Y108" s="139" t="str">
        <f>IF(W108&gt;$BF108,1,"-")</f>
        <v>-</v>
      </c>
      <c r="Z108" s="140" t="str">
        <f>IF(W108&lt;$BE108,-1,"-")</f>
        <v>-</v>
      </c>
      <c r="AA108" s="145">
        <f>H108</f>
        <v>5.5</v>
      </c>
      <c r="AB108" s="138">
        <f>IF((AND(AA108&gt;=$BE108,AA108&lt;=$BF108)),0,"-")</f>
        <v>0</v>
      </c>
      <c r="AC108" s="139" t="str">
        <f>IF(AA108&gt;$BF108,1,"-")</f>
        <v>-</v>
      </c>
      <c r="AD108" s="140" t="str">
        <f>IF(AA108&lt;$BE108,-1,"-")</f>
        <v>-</v>
      </c>
      <c r="AE108" s="145">
        <f>I108</f>
        <v>5</v>
      </c>
      <c r="AF108" s="138">
        <f>IF((AND(AE108&gt;=$BE108,AE108&lt;=$BF108)),0,"-")</f>
        <v>0</v>
      </c>
      <c r="AG108" s="139" t="str">
        <f>IF(AE108&gt;$BF108,1,"-")</f>
        <v>-</v>
      </c>
      <c r="AH108" s="140" t="str">
        <f>IF(AE108&lt;$BE108,-1,"-")</f>
        <v>-</v>
      </c>
      <c r="AI108" s="145">
        <f>J108</f>
        <v>5</v>
      </c>
      <c r="AJ108" s="138">
        <f>IF((AND(AI108&gt;=$BE108,AI108&lt;=$BF108)),0,"-")</f>
        <v>0</v>
      </c>
      <c r="AK108" s="139" t="str">
        <f>IF(AI108&gt;$BF108,1,"-")</f>
        <v>-</v>
      </c>
      <c r="AL108" s="140" t="str">
        <f>IF(AI108&lt;$BE108,-1,"-")</f>
        <v>-</v>
      </c>
      <c r="AM108" s="145">
        <f>K108</f>
        <v>5.5</v>
      </c>
      <c r="AN108" s="138">
        <f>IF((AND(AM108&gt;=$BE108,AM108&lt;=$BF108)),0,"-")</f>
        <v>0</v>
      </c>
      <c r="AO108" s="139" t="str">
        <f>IF(AM108&gt;$BF108,1,"-")</f>
        <v>-</v>
      </c>
      <c r="AP108" s="140" t="str">
        <f>IF(AM108&lt;$BE108,-1,"-")</f>
        <v>-</v>
      </c>
      <c r="AQ108" s="145">
        <f>L108</f>
        <v>5</v>
      </c>
      <c r="AR108" s="138">
        <f>IF((AND(AQ108&gt;=$BE108,AQ108&lt;=$BF108)),0,"-")</f>
        <v>0</v>
      </c>
      <c r="AS108" s="139" t="str">
        <f>IF(AQ108&gt;$BF108,1,"-")</f>
        <v>-</v>
      </c>
      <c r="AT108" s="140" t="str">
        <f>IF(AQ108&lt;$BE108,-1,"-")</f>
        <v>-</v>
      </c>
      <c r="AU108" s="145">
        <f>M108</f>
        <v>5.5</v>
      </c>
      <c r="AV108" s="138">
        <f>IF((AND(AU108&gt;=$BE108,AU108&lt;=$BF108)),0,"-")</f>
        <v>0</v>
      </c>
      <c r="AW108" s="139" t="str">
        <f>IF(AU108&gt;$BF108,1,"-")</f>
        <v>-</v>
      </c>
      <c r="AX108" s="152" t="str">
        <f>IF(AU108&lt;$BE108,-1,"-")</f>
        <v>-</v>
      </c>
      <c r="AY108" s="163">
        <v>1</v>
      </c>
      <c r="AZ108" s="163">
        <v>1</v>
      </c>
      <c r="BA108" s="154">
        <f>N108</f>
        <v>16</v>
      </c>
      <c r="BB108" s="146">
        <f>N108/3</f>
        <v>5.333333333333333</v>
      </c>
      <c r="BC108" s="149">
        <f>ROUND(BB108,1)</f>
        <v>5.3</v>
      </c>
      <c r="BD108" s="147">
        <f>MATCH(BC108,$P$225:$P$325,0)</f>
        <v>54</v>
      </c>
      <c r="BE108" s="165">
        <f>INDEX($Q$225:$Q$325,BD108,1)</f>
        <v>5</v>
      </c>
      <c r="BF108" s="165">
        <f>INDEX($R$225:$R$325,BD108,1)</f>
        <v>5.5</v>
      </c>
      <c r="BG108" s="162" t="str">
        <f>IF((AND(AY108=$BE108,AZ108=$BF108)),0,"-")</f>
        <v>-</v>
      </c>
      <c r="BH108" s="162" t="str">
        <f>IF(AY108&gt;$BE108,-1,"-")</f>
        <v>-</v>
      </c>
      <c r="BI108" s="162">
        <f>IF(AZ108&lt;=$BF108,1,"-")</f>
        <v>1</v>
      </c>
      <c r="BJ108" s="42"/>
      <c r="BK108" s="42"/>
      <c r="BL108" s="42"/>
      <c r="BM108" s="1"/>
      <c r="BN108" s="1"/>
      <c r="BO108" s="1"/>
      <c r="BP108" s="1"/>
      <c r="BQ108" s="1"/>
    </row>
    <row r="109" spans="1:69" s="9" customFormat="1" ht="13.5" customHeight="1" outlineLevel="1">
      <c r="A109" s="29"/>
      <c r="B109" s="63"/>
      <c r="C109" s="69"/>
      <c r="D109" s="47" t="str">
        <f>'СТАРТ+'!F35</f>
        <v>403С</v>
      </c>
      <c r="E109" s="63">
        <f>'СТАРТ+'!G35</f>
        <v>5</v>
      </c>
      <c r="F109" s="70" t="e">
        <f>'СТАРТ+'!H35</f>
        <v>#REF!</v>
      </c>
      <c r="G109" s="71">
        <v>5</v>
      </c>
      <c r="H109" s="71">
        <v>5.5</v>
      </c>
      <c r="I109" s="71">
        <v>5</v>
      </c>
      <c r="J109" s="71">
        <v>5</v>
      </c>
      <c r="K109" s="71">
        <v>5.5</v>
      </c>
      <c r="L109" s="71">
        <v>5</v>
      </c>
      <c r="M109" s="71">
        <v>4.5</v>
      </c>
      <c r="N109" s="268">
        <f>(SUM(G109:M109)-LARGE(G109:M109,1)-LARGE(G109:M109,2)-SMALL(G109:M109,1)-SMALL(G109:M109,2))</f>
        <v>15</v>
      </c>
      <c r="O109" s="73" t="e">
        <f>(SUM(G109:M109)-LARGE(G109:M109,1)-LARGE(G109:M109,2)-SMALL(G109:M109,1)-SMALL(G109:M109,2))*F109</f>
        <v>#REF!</v>
      </c>
      <c r="P109" s="86" t="e">
        <f t="shared" si="28"/>
        <v>#REF!</v>
      </c>
      <c r="Q109" s="188"/>
      <c r="R109" s="230"/>
      <c r="S109" s="34"/>
      <c r="T109" s="39"/>
      <c r="U109" s="132" t="str">
        <f t="shared" si="29"/>
        <v>403С</v>
      </c>
      <c r="V109" s="131">
        <f t="shared" si="29"/>
        <v>5</v>
      </c>
      <c r="W109" s="41">
        <f>ROUND(G109,1)</f>
        <v>5</v>
      </c>
      <c r="X109" s="141">
        <f>IF((AND(W109&gt;=BE109,W109&lt;=BF109)),0,"-")</f>
        <v>0</v>
      </c>
      <c r="Y109" s="135" t="str">
        <f>IF(W109&gt;BF109,1,"-")</f>
        <v>-</v>
      </c>
      <c r="Z109" s="136" t="str">
        <f>IF(W109&lt;BE109,-1,"-")</f>
        <v>-</v>
      </c>
      <c r="AA109" s="41">
        <f>H109</f>
        <v>5.5</v>
      </c>
      <c r="AB109" s="141">
        <f>IF((AND(AA109&gt;=$BE109,AA109&lt;=$BF109)),0,"-")</f>
        <v>0</v>
      </c>
      <c r="AC109" s="135" t="str">
        <f>IF(AA109&gt;$BF109,1,"-")</f>
        <v>-</v>
      </c>
      <c r="AD109" s="136" t="str">
        <f>IF(AA109&lt;$BE109,-1,"-")</f>
        <v>-</v>
      </c>
      <c r="AE109" s="41">
        <f>I109</f>
        <v>5</v>
      </c>
      <c r="AF109" s="141">
        <f>IF((AND(AE109&gt;=$BE109,AE109&lt;=$BF109)),0,"-")</f>
        <v>0</v>
      </c>
      <c r="AG109" s="135" t="str">
        <f>IF(AE109&gt;$BF109,1,"-")</f>
        <v>-</v>
      </c>
      <c r="AH109" s="136" t="str">
        <f>IF(AE109&lt;$BE109,-1,"-")</f>
        <v>-</v>
      </c>
      <c r="AI109" s="41">
        <f>J109</f>
        <v>5</v>
      </c>
      <c r="AJ109" s="141">
        <f>IF((AND(AI109&gt;=$BE109,AI109&lt;=$BF109)),0,"-")</f>
        <v>0</v>
      </c>
      <c r="AK109" s="135" t="str">
        <f>IF(AI109&gt;$BF109,1,"-")</f>
        <v>-</v>
      </c>
      <c r="AL109" s="136" t="str">
        <f>IF(AI109&lt;$BE109,-1,"-")</f>
        <v>-</v>
      </c>
      <c r="AM109" s="41">
        <f>K109</f>
        <v>5.5</v>
      </c>
      <c r="AN109" s="141">
        <f>IF((AND(AM109&gt;=$BE109,AM109&lt;=$BF109)),0,"-")</f>
        <v>0</v>
      </c>
      <c r="AO109" s="135" t="str">
        <f>IF(AM109&gt;$BF109,1,"-")</f>
        <v>-</v>
      </c>
      <c r="AP109" s="136" t="str">
        <f>IF(AM109&lt;$BE109,-1,"-")</f>
        <v>-</v>
      </c>
      <c r="AQ109" s="41">
        <f>L109</f>
        <v>5</v>
      </c>
      <c r="AR109" s="141">
        <f>IF((AND(AQ109&gt;=$BE109,AQ109&lt;=$BF109)),0,"-")</f>
        <v>0</v>
      </c>
      <c r="AS109" s="135" t="str">
        <f>IF(AQ109&gt;$BF109,1,"-")</f>
        <v>-</v>
      </c>
      <c r="AT109" s="136" t="str">
        <f>IF(AQ109&lt;$BE109,-1,"-")</f>
        <v>-</v>
      </c>
      <c r="AU109" s="41">
        <f>M109</f>
        <v>4.5</v>
      </c>
      <c r="AV109" s="141">
        <f>IF((AND(AU109&gt;=$BE109,AU109&lt;=$BF109)),0,"-")</f>
        <v>0</v>
      </c>
      <c r="AW109" s="135" t="str">
        <f>IF(AU109&gt;$BF109,1,"-")</f>
        <v>-</v>
      </c>
      <c r="AX109" s="153" t="str">
        <f>IF(AU109&lt;$BE109,-1,"-")</f>
        <v>-</v>
      </c>
      <c r="AY109" s="163">
        <v>2</v>
      </c>
      <c r="AZ109" s="163">
        <v>2.5</v>
      </c>
      <c r="BA109" s="155">
        <f>N109</f>
        <v>15</v>
      </c>
      <c r="BB109" s="45">
        <f>N109/3</f>
        <v>5</v>
      </c>
      <c r="BC109" s="150">
        <f>ROUND(BB109,1)</f>
        <v>5</v>
      </c>
      <c r="BD109" s="148">
        <f>MATCH(BC109,$P$225:$P$325,0)</f>
        <v>51</v>
      </c>
      <c r="BE109" s="165">
        <f>INDEX($Q$225:$Q$325,BD109,1)</f>
        <v>4.5</v>
      </c>
      <c r="BF109" s="165">
        <f>INDEX($R$225:$R$325,BD109,1)</f>
        <v>5.5</v>
      </c>
      <c r="BG109" s="162" t="str">
        <f>IF((AND(AY109=$BE109,AZ109=$BF109)),0,"-")</f>
        <v>-</v>
      </c>
      <c r="BH109" s="162" t="str">
        <f>IF(AY109&gt;$BE109,-1,"-")</f>
        <v>-</v>
      </c>
      <c r="BI109" s="162">
        <f>IF(AZ109&lt;=$BF109,1,"-")</f>
        <v>1</v>
      </c>
      <c r="BJ109" s="42"/>
      <c r="BK109" s="42"/>
      <c r="BL109" s="42"/>
      <c r="BM109" s="35"/>
      <c r="BN109" s="1"/>
      <c r="BO109" s="1"/>
      <c r="BP109" s="1"/>
      <c r="BQ109" s="1"/>
    </row>
    <row r="110" spans="2:69" ht="13.5" customHeight="1" outlineLevel="1">
      <c r="B110" s="75"/>
      <c r="C110" s="76"/>
      <c r="D110" s="47" t="str">
        <f>'СТАРТ+'!I35</f>
        <v>201С</v>
      </c>
      <c r="E110" s="63">
        <f>'СТАРТ+'!J35</f>
        <v>5</v>
      </c>
      <c r="F110" s="70" t="e">
        <f>'СТАРТ+'!K35</f>
        <v>#REF!</v>
      </c>
      <c r="G110" s="71">
        <v>6</v>
      </c>
      <c r="H110" s="71">
        <v>6</v>
      </c>
      <c r="I110" s="71">
        <v>5.5</v>
      </c>
      <c r="J110" s="71">
        <v>5.5</v>
      </c>
      <c r="K110" s="71">
        <v>5.5</v>
      </c>
      <c r="L110" s="71">
        <v>6</v>
      </c>
      <c r="M110" s="71">
        <v>6</v>
      </c>
      <c r="N110" s="268">
        <f>(SUM(G110:M110)-LARGE(G110:M110,1)-LARGE(G110:M110,2)-SMALL(G110:M110,1)-SMALL(G110:M110,2))</f>
        <v>17.5</v>
      </c>
      <c r="O110" s="73" t="e">
        <f>(SUM(G110:M110)-LARGE(G110:M110,1)-LARGE(G110:M110,2)-SMALL(G110:M110,1)-SMALL(G110:M110,2))*F110</f>
        <v>#REF!</v>
      </c>
      <c r="P110" s="86" t="e">
        <f t="shared" si="28"/>
        <v>#REF!</v>
      </c>
      <c r="Q110" s="188"/>
      <c r="R110" s="231"/>
      <c r="S110" s="8"/>
      <c r="T110" s="40"/>
      <c r="U110" s="187" t="str">
        <f t="shared" si="29"/>
        <v>201С</v>
      </c>
      <c r="V110" s="188">
        <f t="shared" si="29"/>
        <v>5</v>
      </c>
      <c r="W110" s="41">
        <f>ROUND(G110,1)</f>
        <v>6</v>
      </c>
      <c r="X110" s="141">
        <f>IF((AND(W110&gt;=BE110,W110&lt;=BF110)),0,"-")</f>
        <v>0</v>
      </c>
      <c r="Y110" s="135" t="str">
        <f>IF(W110&gt;BF110,1,"-")</f>
        <v>-</v>
      </c>
      <c r="Z110" s="136" t="str">
        <f>IF(W110&lt;BE110,-1,"-")</f>
        <v>-</v>
      </c>
      <c r="AA110" s="41">
        <f>H110</f>
        <v>6</v>
      </c>
      <c r="AB110" s="141">
        <f>IF((AND(AA110&gt;=$BE110,AA110&lt;=$BF110)),0,"-")</f>
        <v>0</v>
      </c>
      <c r="AC110" s="135" t="str">
        <f>IF(AA110&gt;$BF110,1,"-")</f>
        <v>-</v>
      </c>
      <c r="AD110" s="136" t="str">
        <f>IF(AA110&lt;$BE110,-1,"-")</f>
        <v>-</v>
      </c>
      <c r="AE110" s="41">
        <f>I110</f>
        <v>5.5</v>
      </c>
      <c r="AF110" s="141">
        <f>IF((AND(AE110&gt;=$BE110,AE110&lt;=$BF110)),0,"-")</f>
        <v>0</v>
      </c>
      <c r="AG110" s="135" t="str">
        <f>IF(AE110&gt;$BF110,1,"-")</f>
        <v>-</v>
      </c>
      <c r="AH110" s="136" t="str">
        <f>IF(AE110&lt;$BE110,-1,"-")</f>
        <v>-</v>
      </c>
      <c r="AI110" s="41">
        <f>J110</f>
        <v>5.5</v>
      </c>
      <c r="AJ110" s="141">
        <f>IF((AND(AI110&gt;=$BE110,AI110&lt;=$BF110)),0,"-")</f>
        <v>0</v>
      </c>
      <c r="AK110" s="135" t="str">
        <f>IF(AI110&gt;$BF110,1,"-")</f>
        <v>-</v>
      </c>
      <c r="AL110" s="136" t="str">
        <f>IF(AI110&lt;$BE110,-1,"-")</f>
        <v>-</v>
      </c>
      <c r="AM110" s="41">
        <f>K110</f>
        <v>5.5</v>
      </c>
      <c r="AN110" s="141">
        <f>IF((AND(AM110&gt;=$BE110,AM110&lt;=$BF110)),0,"-")</f>
        <v>0</v>
      </c>
      <c r="AO110" s="135" t="str">
        <f>IF(AM110&gt;$BF110,1,"-")</f>
        <v>-</v>
      </c>
      <c r="AP110" s="136" t="str">
        <f>IF(AM110&lt;$BE110,-1,"-")</f>
        <v>-</v>
      </c>
      <c r="AQ110" s="41">
        <f>L110</f>
        <v>6</v>
      </c>
      <c r="AR110" s="141">
        <f>IF((AND(AQ110&gt;=$BE110,AQ110&lt;=$BF110)),0,"-")</f>
        <v>0</v>
      </c>
      <c r="AS110" s="135" t="str">
        <f>IF(AQ110&gt;$BF110,1,"-")</f>
        <v>-</v>
      </c>
      <c r="AT110" s="136" t="str">
        <f>IF(AQ110&lt;$BE110,-1,"-")</f>
        <v>-</v>
      </c>
      <c r="AU110" s="41">
        <f>M110</f>
        <v>6</v>
      </c>
      <c r="AV110" s="141">
        <f>IF((AND(AU110&gt;=$BE110,AU110&lt;=$BF110)),0,"-")</f>
        <v>0</v>
      </c>
      <c r="AW110" s="135" t="str">
        <f>IF(AU110&gt;$BF110,1,"-")</f>
        <v>-</v>
      </c>
      <c r="AX110" s="153" t="str">
        <f>IF(AU110&lt;$BE110,-1,"-")</f>
        <v>-</v>
      </c>
      <c r="AY110" s="189">
        <v>5</v>
      </c>
      <c r="AZ110" s="189">
        <v>5.5</v>
      </c>
      <c r="BA110" s="190">
        <f>N110</f>
        <v>17.5</v>
      </c>
      <c r="BB110" s="45">
        <f>N110/3</f>
        <v>5.833333333333333</v>
      </c>
      <c r="BC110" s="150">
        <f>ROUND(BB110,1)</f>
        <v>5.8</v>
      </c>
      <c r="BD110" s="148">
        <f>MATCH(BC110,$P$225:$P$325,0)</f>
        <v>59</v>
      </c>
      <c r="BE110" s="165">
        <f>INDEX($Q$225:$Q$325,BD110,1)</f>
        <v>5.5</v>
      </c>
      <c r="BF110" s="165">
        <f>INDEX($R$225:$R$325,BD110,1)</f>
        <v>6</v>
      </c>
      <c r="BG110" s="191" t="str">
        <f>IF((AND(AY110=$BE110,AZ110=$BF110)),0,"-")</f>
        <v>-</v>
      </c>
      <c r="BH110" s="191" t="str">
        <f>IF(AY110&gt;$BE110,-1,"-")</f>
        <v>-</v>
      </c>
      <c r="BI110" s="191">
        <f>IF(AZ110&lt;=$BF110,1,"-")</f>
        <v>1</v>
      </c>
      <c r="BJ110" s="126"/>
      <c r="BK110" s="126"/>
      <c r="BL110" s="126"/>
      <c r="BM110" s="1"/>
      <c r="BN110" s="1"/>
      <c r="BO110" s="1"/>
      <c r="BP110" s="1"/>
      <c r="BQ110" s="1"/>
    </row>
    <row r="111" spans="2:69" ht="13.5" customHeight="1" outlineLevel="1">
      <c r="B111" s="75"/>
      <c r="C111" s="76"/>
      <c r="D111" s="47" t="str">
        <f>'СТАРТ+'!L35</f>
        <v>301С</v>
      </c>
      <c r="E111" s="63">
        <f>'СТАРТ+'!M35</f>
        <v>5</v>
      </c>
      <c r="F111" s="70" t="e">
        <f>'СТАРТ+'!N35</f>
        <v>#REF!</v>
      </c>
      <c r="G111" s="71">
        <v>5.5</v>
      </c>
      <c r="H111" s="71">
        <v>5</v>
      </c>
      <c r="I111" s="71">
        <v>5.5</v>
      </c>
      <c r="J111" s="71">
        <v>4</v>
      </c>
      <c r="K111" s="71">
        <v>5</v>
      </c>
      <c r="L111" s="71">
        <v>5</v>
      </c>
      <c r="M111" s="71">
        <v>5</v>
      </c>
      <c r="N111" s="268">
        <f>(SUM(G111:M111)-LARGE(G111:M111,1)-LARGE(G111:M111,2)-SMALL(G111:M111,1)-SMALL(G111:M111,2))</f>
        <v>15</v>
      </c>
      <c r="O111" s="73" t="e">
        <f>(SUM(G111:M111)-LARGE(G111:M111,1)-LARGE(G111:M111,2)-SMALL(G111:M111,1)-SMALL(G111:M111,2))*F111</f>
        <v>#REF!</v>
      </c>
      <c r="P111" s="86" t="e">
        <f t="shared" si="28"/>
        <v>#REF!</v>
      </c>
      <c r="Q111" s="232"/>
      <c r="R111" s="231"/>
      <c r="S111" s="8"/>
      <c r="T111" s="40"/>
      <c r="U111" s="132" t="str">
        <f t="shared" si="29"/>
        <v>301С</v>
      </c>
      <c r="V111" s="131">
        <f t="shared" si="29"/>
        <v>5</v>
      </c>
      <c r="W111" s="41">
        <f>ROUND(G111,1)</f>
        <v>5.5</v>
      </c>
      <c r="X111" s="141">
        <f>IF((AND(W111&gt;=BE111,W111&lt;=BF111)),0,"-")</f>
        <v>0</v>
      </c>
      <c r="Y111" s="135" t="str">
        <f>IF(W111&gt;BF111,1,"-")</f>
        <v>-</v>
      </c>
      <c r="Z111" s="136" t="str">
        <f>IF(W111&lt;BE111,-1,"-")</f>
        <v>-</v>
      </c>
      <c r="AA111" s="41">
        <f>H111</f>
        <v>5</v>
      </c>
      <c r="AB111" s="141">
        <f>IF((AND(AA111&gt;=$BE111,AA111&lt;=$BF111)),0,"-")</f>
        <v>0</v>
      </c>
      <c r="AC111" s="135" t="str">
        <f>IF(AA111&gt;$BF111,1,"-")</f>
        <v>-</v>
      </c>
      <c r="AD111" s="136" t="str">
        <f>IF(AA111&lt;$BE111,-1,"-")</f>
        <v>-</v>
      </c>
      <c r="AE111" s="41">
        <f>I111</f>
        <v>5.5</v>
      </c>
      <c r="AF111" s="141">
        <f>IF((AND(AE111&gt;=$BE111,AE111&lt;=$BF111)),0,"-")</f>
        <v>0</v>
      </c>
      <c r="AG111" s="135" t="str">
        <f>IF(AE111&gt;$BF111,1,"-")</f>
        <v>-</v>
      </c>
      <c r="AH111" s="136" t="str">
        <f>IF(AE111&lt;$BE111,-1,"-")</f>
        <v>-</v>
      </c>
      <c r="AI111" s="41">
        <f>J111</f>
        <v>4</v>
      </c>
      <c r="AJ111" s="141" t="str">
        <f>IF((AND(AI111&gt;=$BE111,AI111&lt;=$BF111)),0,"-")</f>
        <v>-</v>
      </c>
      <c r="AK111" s="135" t="str">
        <f>IF(AI111&gt;$BF111,1,"-")</f>
        <v>-</v>
      </c>
      <c r="AL111" s="136">
        <f>IF(AI111&lt;$BE111,-1,"-")</f>
        <v>-1</v>
      </c>
      <c r="AM111" s="41">
        <f>K111</f>
        <v>5</v>
      </c>
      <c r="AN111" s="141">
        <f>IF((AND(AM111&gt;=$BE111,AM111&lt;=$BF111)),0,"-")</f>
        <v>0</v>
      </c>
      <c r="AO111" s="135" t="str">
        <f>IF(AM111&gt;$BF111,1,"-")</f>
        <v>-</v>
      </c>
      <c r="AP111" s="136" t="str">
        <f>IF(AM111&lt;$BE111,-1,"-")</f>
        <v>-</v>
      </c>
      <c r="AQ111" s="41">
        <f>L111</f>
        <v>5</v>
      </c>
      <c r="AR111" s="141">
        <f>IF((AND(AQ111&gt;=$BE111,AQ111&lt;=$BF111)),0,"-")</f>
        <v>0</v>
      </c>
      <c r="AS111" s="135" t="str">
        <f>IF(AQ111&gt;$BF111,1,"-")</f>
        <v>-</v>
      </c>
      <c r="AT111" s="136" t="str">
        <f>IF(AQ111&lt;$BE111,-1,"-")</f>
        <v>-</v>
      </c>
      <c r="AU111" s="41">
        <f>M111</f>
        <v>5</v>
      </c>
      <c r="AV111" s="141">
        <f>IF((AND(AU111&gt;=$BE111,AU111&lt;=$BF111)),0,"-")</f>
        <v>0</v>
      </c>
      <c r="AW111" s="135" t="str">
        <f>IF(AU111&gt;$BF111,1,"-")</f>
        <v>-</v>
      </c>
      <c r="AX111" s="153" t="str">
        <f>IF(AU111&lt;$BE111,-1,"-")</f>
        <v>-</v>
      </c>
      <c r="AY111" s="169">
        <v>7</v>
      </c>
      <c r="AZ111" s="169">
        <v>7.5</v>
      </c>
      <c r="BA111" s="155">
        <f>N111</f>
        <v>15</v>
      </c>
      <c r="BB111" s="45">
        <f>N111/3</f>
        <v>5</v>
      </c>
      <c r="BC111" s="150">
        <f>ROUND(BB111,1)</f>
        <v>5</v>
      </c>
      <c r="BD111" s="148">
        <f>MATCH(BC111,$P$225:$P$325,0)</f>
        <v>51</v>
      </c>
      <c r="BE111" s="165">
        <f>INDEX($Q$225:$Q$325,BD111,1)</f>
        <v>4.5</v>
      </c>
      <c r="BF111" s="165">
        <f>INDEX($R$225:$R$325,BD111,1)</f>
        <v>5.5</v>
      </c>
      <c r="BG111" s="170" t="str">
        <f>IF((AND(AY111=$BE111,AZ111=$BF111)),0,"-")</f>
        <v>-</v>
      </c>
      <c r="BH111" s="170">
        <f>IF(AY111&gt;$BE111,-1,"-")</f>
        <v>-1</v>
      </c>
      <c r="BI111" s="170" t="str">
        <f>IF(AZ111&lt;=$BF111,1,"-")</f>
        <v>-</v>
      </c>
      <c r="BJ111" s="42"/>
      <c r="BK111" s="42"/>
      <c r="BL111" s="42"/>
      <c r="BM111" s="151"/>
      <c r="BN111" s="151"/>
      <c r="BO111" s="1"/>
      <c r="BP111" s="1"/>
      <c r="BQ111" s="1"/>
    </row>
    <row r="112" spans="2:69" ht="13.5" customHeight="1" outlineLevel="1">
      <c r="B112" s="75"/>
      <c r="C112" s="79"/>
      <c r="D112" s="80" t="s">
        <v>3</v>
      </c>
      <c r="E112" s="65"/>
      <c r="F112" s="81" t="e">
        <f>SUM(F108:F111)</f>
        <v>#REF!</v>
      </c>
      <c r="G112" s="82">
        <v>7.6</v>
      </c>
      <c r="H112" s="83" t="e">
        <f>SUM(G112-F112)</f>
        <v>#REF!</v>
      </c>
      <c r="I112" s="83"/>
      <c r="J112" s="83"/>
      <c r="K112" s="83"/>
      <c r="L112" s="83"/>
      <c r="M112" s="83"/>
      <c r="N112" s="269"/>
      <c r="O112" s="260" t="e">
        <f>SUM(O108:O111)</f>
        <v>#REF!</v>
      </c>
      <c r="P112" s="86" t="e">
        <f t="shared" si="28"/>
        <v>#REF!</v>
      </c>
      <c r="Q112" s="63"/>
      <c r="R112" s="231"/>
      <c r="S112" s="8"/>
      <c r="T112" s="40"/>
      <c r="X112" s="142">
        <f>COUNT(X108:X109)</f>
        <v>2</v>
      </c>
      <c r="Y112" s="143">
        <f>COUNT(Y108:Y109)</f>
        <v>0</v>
      </c>
      <c r="Z112" s="144">
        <f>COUNT(Z108:Z109)</f>
        <v>0</v>
      </c>
      <c r="AA112" s="107"/>
      <c r="AB112" s="142">
        <f>COUNT(AB108:AB109)</f>
        <v>2</v>
      </c>
      <c r="AC112" s="143">
        <f>COUNT(AC108:AC109)</f>
        <v>0</v>
      </c>
      <c r="AD112" s="144">
        <f>COUNT(AD108:AD109)</f>
        <v>0</v>
      </c>
      <c r="AE112" s="107"/>
      <c r="AF112" s="142">
        <f>COUNT(AF108:AF109)</f>
        <v>2</v>
      </c>
      <c r="AG112" s="143">
        <f>COUNT(AG108:AG109)</f>
        <v>0</v>
      </c>
      <c r="AH112" s="144">
        <f>COUNT(AH108:AH109)</f>
        <v>0</v>
      </c>
      <c r="AI112" s="107"/>
      <c r="AJ112" s="142">
        <f>COUNT(AJ108:AJ109)</f>
        <v>2</v>
      </c>
      <c r="AK112" s="143">
        <f>COUNT(AK108:AK109)</f>
        <v>0</v>
      </c>
      <c r="AL112" s="144">
        <f>COUNT(AL108:AL109)</f>
        <v>0</v>
      </c>
      <c r="AM112" s="107"/>
      <c r="AN112" s="142">
        <f>COUNT(AN108:AN109)</f>
        <v>2</v>
      </c>
      <c r="AO112" s="143">
        <f>COUNT(AO108:AO109)</f>
        <v>0</v>
      </c>
      <c r="AP112" s="144">
        <f>COUNT(AP108:AP109)</f>
        <v>0</v>
      </c>
      <c r="AQ112" s="107"/>
      <c r="AR112" s="142">
        <f>COUNT(AR108:AR109)</f>
        <v>2</v>
      </c>
      <c r="AS112" s="143">
        <f>COUNT(AS108:AS109)</f>
        <v>0</v>
      </c>
      <c r="AT112" s="144">
        <f>COUNT(AT108:AT109)</f>
        <v>0</v>
      </c>
      <c r="AU112" s="107"/>
      <c r="AV112" s="142">
        <f>COUNT(AV108:AV109)</f>
        <v>2</v>
      </c>
      <c r="AW112" s="143">
        <f>COUNT(AW108:AW109)</f>
        <v>0</v>
      </c>
      <c r="AX112" s="144">
        <f>COUNT(AX108:AX109)</f>
        <v>0</v>
      </c>
      <c r="AY112" s="47"/>
      <c r="AZ112" s="47"/>
      <c r="BG112" s="166">
        <f>COUNT(BG108:BG111)</f>
        <v>0</v>
      </c>
      <c r="BH112" s="167">
        <f>COUNT(BH108:BH111)</f>
        <v>1</v>
      </c>
      <c r="BI112" s="168">
        <f>COUNT(BI108:BI111)</f>
        <v>3</v>
      </c>
      <c r="BJ112" s="42"/>
      <c r="BK112" s="42"/>
      <c r="BL112" s="42"/>
      <c r="BM112" s="126"/>
      <c r="BN112" s="126"/>
      <c r="BO112" s="1"/>
      <c r="BP112" s="1"/>
      <c r="BQ112" s="1"/>
    </row>
    <row r="113" spans="16:69" ht="13.5" customHeight="1">
      <c r="P113" s="86" t="e">
        <f t="shared" si="28"/>
        <v>#REF!</v>
      </c>
      <c r="X113" s="134">
        <f>COUNT(X110:X111)</f>
        <v>2</v>
      </c>
      <c r="Y113" s="133">
        <f>COUNT(Y110:Y111)</f>
        <v>0</v>
      </c>
      <c r="Z113" s="137">
        <f>COUNT(Z110:Z111)</f>
        <v>0</v>
      </c>
      <c r="AB113" s="134">
        <f>COUNT(AB110:AB111)</f>
        <v>2</v>
      </c>
      <c r="AC113" s="133">
        <f>COUNT(AC110:AC111)</f>
        <v>0</v>
      </c>
      <c r="AD113" s="137">
        <f>COUNT(AD110:AD111)</f>
        <v>0</v>
      </c>
      <c r="AF113" s="134">
        <f>COUNT(AF110:AF111)</f>
        <v>2</v>
      </c>
      <c r="AG113" s="133">
        <f>COUNT(AG110:AG111)</f>
        <v>0</v>
      </c>
      <c r="AH113" s="137">
        <f>COUNT(AH110:AH111)</f>
        <v>0</v>
      </c>
      <c r="AJ113" s="134">
        <f>COUNT(AJ110:AJ111)</f>
        <v>1</v>
      </c>
      <c r="AK113" s="133">
        <f>COUNT(AK110:AK111)</f>
        <v>0</v>
      </c>
      <c r="AL113" s="137">
        <f>COUNT(AL110:AL111)</f>
        <v>1</v>
      </c>
      <c r="AN113" s="134">
        <f>COUNT(AN110:AN111)</f>
        <v>2</v>
      </c>
      <c r="AO113" s="133">
        <f>COUNT(AO110:AO111)</f>
        <v>0</v>
      </c>
      <c r="AP113" s="137">
        <f>COUNT(AP110:AP111)</f>
        <v>0</v>
      </c>
      <c r="AR113" s="134">
        <f>COUNT(AR110:AR111)</f>
        <v>2</v>
      </c>
      <c r="AS113" s="133">
        <f>COUNT(AS110:AS111)</f>
        <v>0</v>
      </c>
      <c r="AT113" s="137">
        <f>COUNT(AT110:AT111)</f>
        <v>0</v>
      </c>
      <c r="AV113" s="134">
        <f>COUNT(AV110:AV111)</f>
        <v>2</v>
      </c>
      <c r="AW113" s="133">
        <f>COUNT(AW110:AW111)</f>
        <v>0</v>
      </c>
      <c r="AX113" s="137">
        <f>COUNT(AX110:AX111)</f>
        <v>0</v>
      </c>
      <c r="BJ113" s="42"/>
      <c r="BK113" s="42"/>
      <c r="BL113" s="42"/>
      <c r="BM113" s="151"/>
      <c r="BN113" s="151"/>
      <c r="BO113" s="1"/>
      <c r="BP113" s="1"/>
      <c r="BQ113" s="1"/>
    </row>
    <row r="114" spans="1:69" s="9" customFormat="1" ht="13.5" customHeight="1">
      <c r="A114" s="29">
        <v>16</v>
      </c>
      <c r="B114" s="63">
        <f>'СТАРТ+'!B139</f>
        <v>20</v>
      </c>
      <c r="C114" s="184" t="str">
        <f>'СТАРТ+'!C139</f>
        <v>ПАНЧЕНКО НАТАЛЬЯ</v>
      </c>
      <c r="D114" s="185"/>
      <c r="E114" s="185"/>
      <c r="F114" s="186"/>
      <c r="G114" s="64"/>
      <c r="H114" s="65" t="str">
        <f>'СТАРТ+'!H139</f>
        <v>3Р</v>
      </c>
      <c r="I114" s="184">
        <f>'СТАРТ+'!I139</f>
        <v>2002</v>
      </c>
      <c r="J114" s="219" t="str">
        <f>'СТАРТ+'!J139</f>
        <v>ЧЕЛЯБИНСК,МБУДОДСДЮСШОР-7</v>
      </c>
      <c r="K114" s="66"/>
      <c r="L114" s="66"/>
      <c r="M114" s="66"/>
      <c r="N114" s="66"/>
      <c r="O114" s="47"/>
      <c r="P114" s="67" t="e">
        <f>SUM(O119)</f>
        <v>#REF!</v>
      </c>
      <c r="Q114" s="230" t="str">
        <f>'СТАРТ+'!O139</f>
        <v>ХАРЛАМОВ А.Е.</v>
      </c>
      <c r="R114" s="230"/>
      <c r="T114" s="38"/>
      <c r="U114" s="132"/>
      <c r="V114" s="131"/>
      <c r="W114" s="197" t="str">
        <f>C114</f>
        <v>ПАНЧЕНКО НАТАЛЬЯ</v>
      </c>
      <c r="X114" s="198"/>
      <c r="Y114" s="198"/>
      <c r="Z114" s="199"/>
      <c r="AA114" s="197"/>
      <c r="AB114" s="197"/>
      <c r="AC114" s="197"/>
      <c r="AD114" s="197"/>
      <c r="AE114" s="196">
        <f>I114</f>
        <v>2002</v>
      </c>
      <c r="AF114" s="197" t="str">
        <f>J114</f>
        <v>ЧЕЛЯБИНСК,МБУДОДСДЮСШОР-7</v>
      </c>
      <c r="AG114" s="197"/>
      <c r="AH114" s="197"/>
      <c r="AI114" s="197"/>
      <c r="AJ114" s="197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28"/>
      <c r="BC114" s="129"/>
      <c r="BD114" s="130"/>
      <c r="BE114" s="29"/>
      <c r="BF114" s="29"/>
      <c r="BG114" s="160"/>
      <c r="BH114" s="160"/>
      <c r="BI114" s="161"/>
      <c r="BJ114" s="42"/>
      <c r="BK114" s="42"/>
      <c r="BL114" s="42"/>
      <c r="BM114" s="1"/>
      <c r="BN114" s="1"/>
      <c r="BO114" s="1"/>
      <c r="BP114" s="1"/>
      <c r="BQ114" s="1"/>
    </row>
    <row r="115" spans="1:69" s="9" customFormat="1" ht="13.5" customHeight="1" outlineLevel="1">
      <c r="A115" s="29"/>
      <c r="B115" s="63"/>
      <c r="C115" s="69"/>
      <c r="D115" s="47" t="str">
        <f>'СТАРТ+'!C140</f>
        <v>103В</v>
      </c>
      <c r="E115" s="63">
        <f>'СТАРТ+'!D140</f>
        <v>5</v>
      </c>
      <c r="F115" s="70" t="e">
        <f>'СТАРТ+'!E140</f>
        <v>#REF!</v>
      </c>
      <c r="G115" s="71">
        <v>5.5</v>
      </c>
      <c r="H115" s="71">
        <v>5.5</v>
      </c>
      <c r="I115" s="71">
        <v>5.5</v>
      </c>
      <c r="J115" s="71">
        <v>5.5</v>
      </c>
      <c r="K115" s="71">
        <v>6</v>
      </c>
      <c r="L115" s="71">
        <v>6</v>
      </c>
      <c r="M115" s="71">
        <v>6</v>
      </c>
      <c r="N115" s="268">
        <f>(SUM(G115:M115)-LARGE(G115:M115,1)-LARGE(G115:M115,2)-SMALL(G115:M115,1)-SMALL(G115:M115,2))</f>
        <v>17</v>
      </c>
      <c r="O115" s="73" t="e">
        <f>(SUM(G115:M115)-LARGE(G115:M115,1)-LARGE(G115:M115,2)-SMALL(G115:M115,1)-SMALL(G115:M115,2))*F115</f>
        <v>#REF!</v>
      </c>
      <c r="P115" s="86" t="e">
        <f aca="true" t="shared" si="30" ref="P115:P120">P114</f>
        <v>#REF!</v>
      </c>
      <c r="Q115" s="131"/>
      <c r="R115" s="230"/>
      <c r="S115" s="34"/>
      <c r="T115" s="39"/>
      <c r="U115" s="132" t="str">
        <f aca="true" t="shared" si="31" ref="U115:V118">D115</f>
        <v>103В</v>
      </c>
      <c r="V115" s="131">
        <f t="shared" si="31"/>
        <v>5</v>
      </c>
      <c r="W115" s="145">
        <f>ROUND(G115,1)</f>
        <v>5.5</v>
      </c>
      <c r="X115" s="138">
        <f>IF((AND(W115&gt;=$BE115,W115&lt;=$BF115)),0,"-")</f>
        <v>0</v>
      </c>
      <c r="Y115" s="139" t="str">
        <f>IF(W115&gt;$BF115,1,"-")</f>
        <v>-</v>
      </c>
      <c r="Z115" s="140" t="str">
        <f>IF(W115&lt;$BE115,-1,"-")</f>
        <v>-</v>
      </c>
      <c r="AA115" s="145">
        <f>H115</f>
        <v>5.5</v>
      </c>
      <c r="AB115" s="138">
        <f>IF((AND(AA115&gt;=$BE115,AA115&lt;=$BF115)),0,"-")</f>
        <v>0</v>
      </c>
      <c r="AC115" s="139" t="str">
        <f>IF(AA115&gt;$BF115,1,"-")</f>
        <v>-</v>
      </c>
      <c r="AD115" s="140" t="str">
        <f>IF(AA115&lt;$BE115,-1,"-")</f>
        <v>-</v>
      </c>
      <c r="AE115" s="145">
        <f>I115</f>
        <v>5.5</v>
      </c>
      <c r="AF115" s="138">
        <f>IF((AND(AE115&gt;=$BE115,AE115&lt;=$BF115)),0,"-")</f>
        <v>0</v>
      </c>
      <c r="AG115" s="139" t="str">
        <f>IF(AE115&gt;$BF115,1,"-")</f>
        <v>-</v>
      </c>
      <c r="AH115" s="140" t="str">
        <f>IF(AE115&lt;$BE115,-1,"-")</f>
        <v>-</v>
      </c>
      <c r="AI115" s="145">
        <f>J115</f>
        <v>5.5</v>
      </c>
      <c r="AJ115" s="138">
        <f>IF((AND(AI115&gt;=$BE115,AI115&lt;=$BF115)),0,"-")</f>
        <v>0</v>
      </c>
      <c r="AK115" s="139" t="str">
        <f>IF(AI115&gt;$BF115,1,"-")</f>
        <v>-</v>
      </c>
      <c r="AL115" s="140" t="str">
        <f>IF(AI115&lt;$BE115,-1,"-")</f>
        <v>-</v>
      </c>
      <c r="AM115" s="145">
        <f>K115</f>
        <v>6</v>
      </c>
      <c r="AN115" s="138">
        <f>IF((AND(AM115&gt;=$BE115,AM115&lt;=$BF115)),0,"-")</f>
        <v>0</v>
      </c>
      <c r="AO115" s="139" t="str">
        <f>IF(AM115&gt;$BF115,1,"-")</f>
        <v>-</v>
      </c>
      <c r="AP115" s="140" t="str">
        <f>IF(AM115&lt;$BE115,-1,"-")</f>
        <v>-</v>
      </c>
      <c r="AQ115" s="145">
        <f>L115</f>
        <v>6</v>
      </c>
      <c r="AR115" s="138">
        <f>IF((AND(AQ115&gt;=$BE115,AQ115&lt;=$BF115)),0,"-")</f>
        <v>0</v>
      </c>
      <c r="AS115" s="139" t="str">
        <f>IF(AQ115&gt;$BF115,1,"-")</f>
        <v>-</v>
      </c>
      <c r="AT115" s="140" t="str">
        <f>IF(AQ115&lt;$BE115,-1,"-")</f>
        <v>-</v>
      </c>
      <c r="AU115" s="145">
        <f>M115</f>
        <v>6</v>
      </c>
      <c r="AV115" s="138">
        <f>IF((AND(AU115&gt;=$BE115,AU115&lt;=$BF115)),0,"-")</f>
        <v>0</v>
      </c>
      <c r="AW115" s="139" t="str">
        <f>IF(AU115&gt;$BF115,1,"-")</f>
        <v>-</v>
      </c>
      <c r="AX115" s="152" t="str">
        <f>IF(AU115&lt;$BE115,-1,"-")</f>
        <v>-</v>
      </c>
      <c r="AY115" s="163">
        <v>1</v>
      </c>
      <c r="AZ115" s="163">
        <v>1</v>
      </c>
      <c r="BA115" s="154">
        <f>N115</f>
        <v>17</v>
      </c>
      <c r="BB115" s="146">
        <f>N115/3</f>
        <v>5.666666666666667</v>
      </c>
      <c r="BC115" s="149">
        <f>ROUND(BB115,1)</f>
        <v>5.7</v>
      </c>
      <c r="BD115" s="147">
        <f>MATCH(BC115,$P$225:$P$325,0)</f>
        <v>58</v>
      </c>
      <c r="BE115" s="165">
        <f>INDEX($Q$225:$Q$325,BD115,1)</f>
        <v>5.5</v>
      </c>
      <c r="BF115" s="165">
        <f>INDEX($R$225:$R$325,BD115,1)</f>
        <v>6</v>
      </c>
      <c r="BG115" s="162" t="str">
        <f>IF((AND(AY115=$BE115,AZ115=$BF115)),0,"-")</f>
        <v>-</v>
      </c>
      <c r="BH115" s="162" t="str">
        <f>IF(AY115&gt;$BE115,-1,"-")</f>
        <v>-</v>
      </c>
      <c r="BI115" s="162">
        <f>IF(AZ115&lt;=$BF115,1,"-")</f>
        <v>1</v>
      </c>
      <c r="BJ115" s="42"/>
      <c r="BK115" s="42"/>
      <c r="BL115" s="42"/>
      <c r="BM115" s="1"/>
      <c r="BN115" s="1"/>
      <c r="BO115" s="1"/>
      <c r="BP115" s="1"/>
      <c r="BQ115" s="1"/>
    </row>
    <row r="116" spans="1:69" s="9" customFormat="1" ht="13.5" customHeight="1" outlineLevel="1">
      <c r="A116" s="29"/>
      <c r="B116" s="63"/>
      <c r="C116" s="69"/>
      <c r="D116" s="47" t="str">
        <f>'СТАРТ+'!F140</f>
        <v>201В</v>
      </c>
      <c r="E116" s="63">
        <f>'СТАРТ+'!G140</f>
        <v>5</v>
      </c>
      <c r="F116" s="70" t="e">
        <f>'СТАРТ+'!H140</f>
        <v>#REF!</v>
      </c>
      <c r="G116" s="71">
        <v>4</v>
      </c>
      <c r="H116" s="71">
        <v>4</v>
      </c>
      <c r="I116" s="71">
        <v>4</v>
      </c>
      <c r="J116" s="71">
        <v>4.5</v>
      </c>
      <c r="K116" s="71">
        <v>4.5</v>
      </c>
      <c r="L116" s="71">
        <v>4</v>
      </c>
      <c r="M116" s="71">
        <v>4.5</v>
      </c>
      <c r="N116" s="268">
        <f>(SUM(G116:M116)-LARGE(G116:M116,1)-LARGE(G116:M116,2)-SMALL(G116:M116,1)-SMALL(G116:M116,2))</f>
        <v>12.5</v>
      </c>
      <c r="O116" s="73" t="e">
        <f>(SUM(G116:M116)-LARGE(G116:M116,1)-LARGE(G116:M116,2)-SMALL(G116:M116,1)-SMALL(G116:M116,2))*F116</f>
        <v>#REF!</v>
      </c>
      <c r="P116" s="86" t="e">
        <f t="shared" si="30"/>
        <v>#REF!</v>
      </c>
      <c r="Q116" s="188"/>
      <c r="R116" s="230"/>
      <c r="S116" s="34"/>
      <c r="T116" s="39"/>
      <c r="U116" s="132" t="str">
        <f t="shared" si="31"/>
        <v>201В</v>
      </c>
      <c r="V116" s="131">
        <f t="shared" si="31"/>
        <v>5</v>
      </c>
      <c r="W116" s="41">
        <f>ROUND(G116,1)</f>
        <v>4</v>
      </c>
      <c r="X116" s="141">
        <f>IF((AND(W116&gt;=BE116,W116&lt;=BF116)),0,"-")</f>
        <v>0</v>
      </c>
      <c r="Y116" s="135" t="str">
        <f>IF(W116&gt;BF116,1,"-")</f>
        <v>-</v>
      </c>
      <c r="Z116" s="136" t="str">
        <f>IF(W116&lt;BE116,-1,"-")</f>
        <v>-</v>
      </c>
      <c r="AA116" s="41">
        <f>H116</f>
        <v>4</v>
      </c>
      <c r="AB116" s="141">
        <f>IF((AND(AA116&gt;=$BE116,AA116&lt;=$BF116)),0,"-")</f>
        <v>0</v>
      </c>
      <c r="AC116" s="135" t="str">
        <f>IF(AA116&gt;$BF116,1,"-")</f>
        <v>-</v>
      </c>
      <c r="AD116" s="136" t="str">
        <f>IF(AA116&lt;$BE116,-1,"-")</f>
        <v>-</v>
      </c>
      <c r="AE116" s="41">
        <f>I116</f>
        <v>4</v>
      </c>
      <c r="AF116" s="141">
        <f>IF((AND(AE116&gt;=$BE116,AE116&lt;=$BF116)),0,"-")</f>
        <v>0</v>
      </c>
      <c r="AG116" s="135" t="str">
        <f>IF(AE116&gt;$BF116,1,"-")</f>
        <v>-</v>
      </c>
      <c r="AH116" s="136" t="str">
        <f>IF(AE116&lt;$BE116,-1,"-")</f>
        <v>-</v>
      </c>
      <c r="AI116" s="41">
        <f>J116</f>
        <v>4.5</v>
      </c>
      <c r="AJ116" s="141">
        <f>IF((AND(AI116&gt;=$BE116,AI116&lt;=$BF116)),0,"-")</f>
        <v>0</v>
      </c>
      <c r="AK116" s="135" t="str">
        <f>IF(AI116&gt;$BF116,1,"-")</f>
        <v>-</v>
      </c>
      <c r="AL116" s="136" t="str">
        <f>IF(AI116&lt;$BE116,-1,"-")</f>
        <v>-</v>
      </c>
      <c r="AM116" s="41">
        <f>K116</f>
        <v>4.5</v>
      </c>
      <c r="AN116" s="141">
        <f>IF((AND(AM116&gt;=$BE116,AM116&lt;=$BF116)),0,"-")</f>
        <v>0</v>
      </c>
      <c r="AO116" s="135" t="str">
        <f>IF(AM116&gt;$BF116,1,"-")</f>
        <v>-</v>
      </c>
      <c r="AP116" s="136" t="str">
        <f>IF(AM116&lt;$BE116,-1,"-")</f>
        <v>-</v>
      </c>
      <c r="AQ116" s="41">
        <f>L116</f>
        <v>4</v>
      </c>
      <c r="AR116" s="141">
        <f>IF((AND(AQ116&gt;=$BE116,AQ116&lt;=$BF116)),0,"-")</f>
        <v>0</v>
      </c>
      <c r="AS116" s="135" t="str">
        <f>IF(AQ116&gt;$BF116,1,"-")</f>
        <v>-</v>
      </c>
      <c r="AT116" s="136" t="str">
        <f>IF(AQ116&lt;$BE116,-1,"-")</f>
        <v>-</v>
      </c>
      <c r="AU116" s="41">
        <f>M116</f>
        <v>4.5</v>
      </c>
      <c r="AV116" s="141">
        <f>IF((AND(AU116&gt;=$BE116,AU116&lt;=$BF116)),0,"-")</f>
        <v>0</v>
      </c>
      <c r="AW116" s="135" t="str">
        <f>IF(AU116&gt;$BF116,1,"-")</f>
        <v>-</v>
      </c>
      <c r="AX116" s="153" t="str">
        <f>IF(AU116&lt;$BE116,-1,"-")</f>
        <v>-</v>
      </c>
      <c r="AY116" s="163">
        <v>2</v>
      </c>
      <c r="AZ116" s="163">
        <v>2.5</v>
      </c>
      <c r="BA116" s="155">
        <f>N116</f>
        <v>12.5</v>
      </c>
      <c r="BB116" s="45">
        <f>N116/3</f>
        <v>4.166666666666667</v>
      </c>
      <c r="BC116" s="150">
        <f>ROUND(BB116,1)</f>
        <v>4.2</v>
      </c>
      <c r="BD116" s="148">
        <f>MATCH(BC116,$P$225:$P$325,0)</f>
        <v>43</v>
      </c>
      <c r="BE116" s="165">
        <f>INDEX($Q$225:$Q$325,BD116,1)</f>
        <v>4</v>
      </c>
      <c r="BF116" s="165">
        <f>INDEX($R$225:$R$325,BD116,1)</f>
        <v>4.5</v>
      </c>
      <c r="BG116" s="162" t="str">
        <f>IF((AND(AY116=$BE116,AZ116=$BF116)),0,"-")</f>
        <v>-</v>
      </c>
      <c r="BH116" s="162" t="str">
        <f>IF(AY116&gt;$BE116,-1,"-")</f>
        <v>-</v>
      </c>
      <c r="BI116" s="162">
        <f>IF(AZ116&lt;=$BF116,1,"-")</f>
        <v>1</v>
      </c>
      <c r="BJ116" s="42"/>
      <c r="BK116" s="42"/>
      <c r="BL116" s="42"/>
      <c r="BM116" s="35"/>
      <c r="BN116" s="1"/>
      <c r="BO116" s="1"/>
      <c r="BP116" s="1"/>
      <c r="BQ116" s="1"/>
    </row>
    <row r="117" spans="2:69" ht="13.5" customHeight="1" outlineLevel="1">
      <c r="B117" s="75"/>
      <c r="C117" s="76"/>
      <c r="D117" s="47" t="str">
        <f>'СТАРТ+'!I140</f>
        <v>301С</v>
      </c>
      <c r="E117" s="63">
        <f>'СТАРТ+'!J140</f>
        <v>5</v>
      </c>
      <c r="F117" s="70" t="e">
        <f>'СТАРТ+'!K140</f>
        <v>#REF!</v>
      </c>
      <c r="G117" s="71">
        <v>5</v>
      </c>
      <c r="H117" s="71">
        <v>5.5</v>
      </c>
      <c r="I117" s="71">
        <v>5</v>
      </c>
      <c r="J117" s="71">
        <v>4.5</v>
      </c>
      <c r="K117" s="71">
        <v>5</v>
      </c>
      <c r="L117" s="71">
        <v>5.5</v>
      </c>
      <c r="M117" s="71">
        <v>5.5</v>
      </c>
      <c r="N117" s="268">
        <f>(SUM(G117:M117)-LARGE(G117:M117,1)-LARGE(G117:M117,2)-SMALL(G117:M117,1)-SMALL(G117:M117,2))</f>
        <v>15.5</v>
      </c>
      <c r="O117" s="73" t="e">
        <f>(SUM(G117:M117)-LARGE(G117:M117,1)-LARGE(G117:M117,2)-SMALL(G117:M117,1)-SMALL(G117:M117,2))*F117</f>
        <v>#REF!</v>
      </c>
      <c r="P117" s="86" t="e">
        <f t="shared" si="30"/>
        <v>#REF!</v>
      </c>
      <c r="Q117" s="188"/>
      <c r="R117" s="231"/>
      <c r="S117" s="8"/>
      <c r="T117" s="40"/>
      <c r="U117" s="187" t="str">
        <f t="shared" si="31"/>
        <v>301С</v>
      </c>
      <c r="V117" s="188">
        <f t="shared" si="31"/>
        <v>5</v>
      </c>
      <c r="W117" s="41">
        <f>ROUND(G117,1)</f>
        <v>5</v>
      </c>
      <c r="X117" s="141">
        <f>IF((AND(W117&gt;=BE117,W117&lt;=BF117)),0,"-")</f>
        <v>0</v>
      </c>
      <c r="Y117" s="135" t="str">
        <f>IF(W117&gt;BF117,1,"-")</f>
        <v>-</v>
      </c>
      <c r="Z117" s="136" t="str">
        <f>IF(W117&lt;BE117,-1,"-")</f>
        <v>-</v>
      </c>
      <c r="AA117" s="41">
        <f>H117</f>
        <v>5.5</v>
      </c>
      <c r="AB117" s="141">
        <f>IF((AND(AA117&gt;=$BE117,AA117&lt;=$BF117)),0,"-")</f>
        <v>0</v>
      </c>
      <c r="AC117" s="135" t="str">
        <f>IF(AA117&gt;$BF117,1,"-")</f>
        <v>-</v>
      </c>
      <c r="AD117" s="136" t="str">
        <f>IF(AA117&lt;$BE117,-1,"-")</f>
        <v>-</v>
      </c>
      <c r="AE117" s="41">
        <f>I117</f>
        <v>5</v>
      </c>
      <c r="AF117" s="141">
        <f>IF((AND(AE117&gt;=$BE117,AE117&lt;=$BF117)),0,"-")</f>
        <v>0</v>
      </c>
      <c r="AG117" s="135" t="str">
        <f>IF(AE117&gt;$BF117,1,"-")</f>
        <v>-</v>
      </c>
      <c r="AH117" s="136" t="str">
        <f>IF(AE117&lt;$BE117,-1,"-")</f>
        <v>-</v>
      </c>
      <c r="AI117" s="41">
        <f>J117</f>
        <v>4.5</v>
      </c>
      <c r="AJ117" s="141" t="str">
        <f>IF((AND(AI117&gt;=$BE117,AI117&lt;=$BF117)),0,"-")</f>
        <v>-</v>
      </c>
      <c r="AK117" s="135" t="str">
        <f>IF(AI117&gt;$BF117,1,"-")</f>
        <v>-</v>
      </c>
      <c r="AL117" s="136">
        <f>IF(AI117&lt;$BE117,-1,"-")</f>
        <v>-1</v>
      </c>
      <c r="AM117" s="41">
        <f>K117</f>
        <v>5</v>
      </c>
      <c r="AN117" s="141">
        <f>IF((AND(AM117&gt;=$BE117,AM117&lt;=$BF117)),0,"-")</f>
        <v>0</v>
      </c>
      <c r="AO117" s="135" t="str">
        <f>IF(AM117&gt;$BF117,1,"-")</f>
        <v>-</v>
      </c>
      <c r="AP117" s="136" t="str">
        <f>IF(AM117&lt;$BE117,-1,"-")</f>
        <v>-</v>
      </c>
      <c r="AQ117" s="41">
        <f>L117</f>
        <v>5.5</v>
      </c>
      <c r="AR117" s="141">
        <f>IF((AND(AQ117&gt;=$BE117,AQ117&lt;=$BF117)),0,"-")</f>
        <v>0</v>
      </c>
      <c r="AS117" s="135" t="str">
        <f>IF(AQ117&gt;$BF117,1,"-")</f>
        <v>-</v>
      </c>
      <c r="AT117" s="136" t="str">
        <f>IF(AQ117&lt;$BE117,-1,"-")</f>
        <v>-</v>
      </c>
      <c r="AU117" s="41">
        <f>M117</f>
        <v>5.5</v>
      </c>
      <c r="AV117" s="141">
        <f>IF((AND(AU117&gt;=$BE117,AU117&lt;=$BF117)),0,"-")</f>
        <v>0</v>
      </c>
      <c r="AW117" s="135" t="str">
        <f>IF(AU117&gt;$BF117,1,"-")</f>
        <v>-</v>
      </c>
      <c r="AX117" s="153" t="str">
        <f>IF(AU117&lt;$BE117,-1,"-")</f>
        <v>-</v>
      </c>
      <c r="AY117" s="163">
        <v>5</v>
      </c>
      <c r="AZ117" s="163">
        <v>5.5</v>
      </c>
      <c r="BA117" s="190">
        <f>N117</f>
        <v>15.5</v>
      </c>
      <c r="BB117" s="45">
        <f>N117/3</f>
        <v>5.166666666666667</v>
      </c>
      <c r="BC117" s="150">
        <f>ROUND(BB117,1)</f>
        <v>5.2</v>
      </c>
      <c r="BD117" s="148">
        <f>MATCH(BC117,$P$225:$P$325,0)</f>
        <v>53</v>
      </c>
      <c r="BE117" s="165">
        <f>INDEX($Q$225:$Q$325,BD117,1)</f>
        <v>5</v>
      </c>
      <c r="BF117" s="165">
        <f>INDEX($R$225:$R$325,BD117,1)</f>
        <v>5.5</v>
      </c>
      <c r="BG117" s="191">
        <f>IF((AND(AY117=$BE117,AZ117=$BF117)),0,"-")</f>
        <v>0</v>
      </c>
      <c r="BH117" s="191" t="str">
        <f>IF(AY117&gt;$BE117,-1,"-")</f>
        <v>-</v>
      </c>
      <c r="BI117" s="191">
        <f>IF(AZ117&lt;=$BF117,1,"-")</f>
        <v>1</v>
      </c>
      <c r="BJ117" s="126"/>
      <c r="BK117" s="126"/>
      <c r="BL117" s="126"/>
      <c r="BM117" s="1"/>
      <c r="BN117" s="1"/>
      <c r="BO117" s="1"/>
      <c r="BP117" s="1"/>
      <c r="BQ117" s="1"/>
    </row>
    <row r="118" spans="2:69" ht="13.5" customHeight="1" outlineLevel="1">
      <c r="B118" s="75"/>
      <c r="C118" s="76"/>
      <c r="D118" s="47" t="str">
        <f>'СТАРТ+'!L140</f>
        <v>403С</v>
      </c>
      <c r="E118" s="63">
        <f>'СТАРТ+'!M140</f>
        <v>5</v>
      </c>
      <c r="F118" s="70" t="e">
        <f>'СТАРТ+'!N140</f>
        <v>#REF!</v>
      </c>
      <c r="G118" s="71">
        <v>5</v>
      </c>
      <c r="H118" s="71">
        <v>5</v>
      </c>
      <c r="I118" s="71">
        <v>5.5</v>
      </c>
      <c r="J118" s="71">
        <v>4.5</v>
      </c>
      <c r="K118" s="71">
        <v>5</v>
      </c>
      <c r="L118" s="71">
        <v>5.5</v>
      </c>
      <c r="M118" s="71">
        <v>5.5</v>
      </c>
      <c r="N118" s="268">
        <f>(SUM(G118:M118)-LARGE(G118:M118,1)-LARGE(G118:M118,2)-SMALL(G118:M118,1)-SMALL(G118:M118,2))</f>
        <v>15.5</v>
      </c>
      <c r="O118" s="73" t="e">
        <f>(SUM(G118:M118)-LARGE(G118:M118,1)-LARGE(G118:M118,2)-SMALL(G118:M118,1)-SMALL(G118:M118,2))*F118</f>
        <v>#REF!</v>
      </c>
      <c r="P118" s="86" t="e">
        <f t="shared" si="30"/>
        <v>#REF!</v>
      </c>
      <c r="Q118" s="232"/>
      <c r="R118" s="231"/>
      <c r="S118" s="8"/>
      <c r="T118" s="40"/>
      <c r="U118" s="132" t="str">
        <f t="shared" si="31"/>
        <v>403С</v>
      </c>
      <c r="V118" s="131">
        <f t="shared" si="31"/>
        <v>5</v>
      </c>
      <c r="W118" s="41">
        <f>ROUND(G118,1)</f>
        <v>5</v>
      </c>
      <c r="X118" s="141">
        <f>IF((AND(W118&gt;=BE118,W118&lt;=BF118)),0,"-")</f>
        <v>0</v>
      </c>
      <c r="Y118" s="135" t="str">
        <f>IF(W118&gt;BF118,1,"-")</f>
        <v>-</v>
      </c>
      <c r="Z118" s="136" t="str">
        <f>IF(W118&lt;BE118,-1,"-")</f>
        <v>-</v>
      </c>
      <c r="AA118" s="41">
        <f>H118</f>
        <v>5</v>
      </c>
      <c r="AB118" s="141">
        <f>IF((AND(AA118&gt;=$BE118,AA118&lt;=$BF118)),0,"-")</f>
        <v>0</v>
      </c>
      <c r="AC118" s="135" t="str">
        <f>IF(AA118&gt;$BF118,1,"-")</f>
        <v>-</v>
      </c>
      <c r="AD118" s="136" t="str">
        <f>IF(AA118&lt;$BE118,-1,"-")</f>
        <v>-</v>
      </c>
      <c r="AE118" s="41">
        <f>I118</f>
        <v>5.5</v>
      </c>
      <c r="AF118" s="141">
        <f>IF((AND(AE118&gt;=$BE118,AE118&lt;=$BF118)),0,"-")</f>
        <v>0</v>
      </c>
      <c r="AG118" s="135" t="str">
        <f>IF(AE118&gt;$BF118,1,"-")</f>
        <v>-</v>
      </c>
      <c r="AH118" s="136" t="str">
        <f>IF(AE118&lt;$BE118,-1,"-")</f>
        <v>-</v>
      </c>
      <c r="AI118" s="41">
        <f>J118</f>
        <v>4.5</v>
      </c>
      <c r="AJ118" s="141" t="str">
        <f>IF((AND(AI118&gt;=$BE118,AI118&lt;=$BF118)),0,"-")</f>
        <v>-</v>
      </c>
      <c r="AK118" s="135" t="str">
        <f>IF(AI118&gt;$BF118,1,"-")</f>
        <v>-</v>
      </c>
      <c r="AL118" s="136">
        <f>IF(AI118&lt;$BE118,-1,"-")</f>
        <v>-1</v>
      </c>
      <c r="AM118" s="41">
        <f>K118</f>
        <v>5</v>
      </c>
      <c r="AN118" s="141">
        <f>IF((AND(AM118&gt;=$BE118,AM118&lt;=$BF118)),0,"-")</f>
        <v>0</v>
      </c>
      <c r="AO118" s="135" t="str">
        <f>IF(AM118&gt;$BF118,1,"-")</f>
        <v>-</v>
      </c>
      <c r="AP118" s="136" t="str">
        <f>IF(AM118&lt;$BE118,-1,"-")</f>
        <v>-</v>
      </c>
      <c r="AQ118" s="41">
        <f>L118</f>
        <v>5.5</v>
      </c>
      <c r="AR118" s="141">
        <f>IF((AND(AQ118&gt;=$BE118,AQ118&lt;=$BF118)),0,"-")</f>
        <v>0</v>
      </c>
      <c r="AS118" s="135" t="str">
        <f>IF(AQ118&gt;$BF118,1,"-")</f>
        <v>-</v>
      </c>
      <c r="AT118" s="136" t="str">
        <f>IF(AQ118&lt;$BE118,-1,"-")</f>
        <v>-</v>
      </c>
      <c r="AU118" s="41">
        <f>M118</f>
        <v>5.5</v>
      </c>
      <c r="AV118" s="141">
        <f>IF((AND(AU118&gt;=$BE118,AU118&lt;=$BF118)),0,"-")</f>
        <v>0</v>
      </c>
      <c r="AW118" s="135" t="str">
        <f>IF(AU118&gt;$BF118,1,"-")</f>
        <v>-</v>
      </c>
      <c r="AX118" s="153" t="str">
        <f>IF(AU118&lt;$BE118,-1,"-")</f>
        <v>-</v>
      </c>
      <c r="AY118" s="163">
        <v>7</v>
      </c>
      <c r="AZ118" s="163">
        <v>7.5</v>
      </c>
      <c r="BA118" s="155">
        <f>N118</f>
        <v>15.5</v>
      </c>
      <c r="BB118" s="45">
        <f>N118/3</f>
        <v>5.166666666666667</v>
      </c>
      <c r="BC118" s="150">
        <f>ROUND(BB118,1)</f>
        <v>5.2</v>
      </c>
      <c r="BD118" s="148">
        <f>MATCH(BC118,$P$225:$P$325,0)</f>
        <v>53</v>
      </c>
      <c r="BE118" s="165">
        <f>INDEX($Q$225:$Q$325,BD118,1)</f>
        <v>5</v>
      </c>
      <c r="BF118" s="165">
        <f>INDEX($R$225:$R$325,BD118,1)</f>
        <v>5.5</v>
      </c>
      <c r="BG118" s="170" t="str">
        <f>IF((AND(AY118=$BE118,AZ118=$BF118)),0,"-")</f>
        <v>-</v>
      </c>
      <c r="BH118" s="170">
        <f>IF(AY118&gt;$BE118,-1,"-")</f>
        <v>-1</v>
      </c>
      <c r="BI118" s="170" t="str">
        <f>IF(AZ118&lt;=$BF118,1,"-")</f>
        <v>-</v>
      </c>
      <c r="BJ118" s="42"/>
      <c r="BK118" s="42"/>
      <c r="BL118" s="42"/>
      <c r="BM118" s="151"/>
      <c r="BN118" s="151"/>
      <c r="BO118" s="1"/>
      <c r="BP118" s="1"/>
      <c r="BQ118" s="1"/>
    </row>
    <row r="119" spans="2:69" ht="13.5" customHeight="1" outlineLevel="1">
      <c r="B119" s="75"/>
      <c r="C119" s="79"/>
      <c r="D119" s="80" t="s">
        <v>3</v>
      </c>
      <c r="E119" s="65"/>
      <c r="F119" s="81" t="e">
        <f>SUM(F115:F118)</f>
        <v>#REF!</v>
      </c>
      <c r="G119" s="82">
        <v>7.6</v>
      </c>
      <c r="H119" s="83" t="e">
        <f>SUM(G119-F119)</f>
        <v>#REF!</v>
      </c>
      <c r="I119" s="83"/>
      <c r="J119" s="83"/>
      <c r="K119" s="83"/>
      <c r="L119" s="83"/>
      <c r="M119" s="83"/>
      <c r="N119" s="269"/>
      <c r="O119" s="260" t="e">
        <f>SUM(O115:O118)</f>
        <v>#REF!</v>
      </c>
      <c r="P119" s="86" t="e">
        <f t="shared" si="30"/>
        <v>#REF!</v>
      </c>
      <c r="Q119" s="63"/>
      <c r="R119" s="231"/>
      <c r="S119" s="8"/>
      <c r="T119" s="40"/>
      <c r="X119" s="142">
        <f>COUNT(X115:X116)</f>
        <v>2</v>
      </c>
      <c r="Y119" s="143">
        <f>COUNT(Y115:Y116)</f>
        <v>0</v>
      </c>
      <c r="Z119" s="144">
        <f>COUNT(Z115:Z116)</f>
        <v>0</v>
      </c>
      <c r="AA119" s="107"/>
      <c r="AB119" s="142">
        <f>COUNT(AB115:AB116)</f>
        <v>2</v>
      </c>
      <c r="AC119" s="143">
        <f>COUNT(AC115:AC116)</f>
        <v>0</v>
      </c>
      <c r="AD119" s="144">
        <f>COUNT(AD115:AD116)</f>
        <v>0</v>
      </c>
      <c r="AE119" s="107"/>
      <c r="AF119" s="142">
        <f>COUNT(AF115:AF116)</f>
        <v>2</v>
      </c>
      <c r="AG119" s="143">
        <f>COUNT(AG115:AG116)</f>
        <v>0</v>
      </c>
      <c r="AH119" s="144">
        <f>COUNT(AH115:AH116)</f>
        <v>0</v>
      </c>
      <c r="AI119" s="107"/>
      <c r="AJ119" s="142">
        <f>COUNT(AJ115:AJ116)</f>
        <v>2</v>
      </c>
      <c r="AK119" s="143">
        <f>COUNT(AK115:AK116)</f>
        <v>0</v>
      </c>
      <c r="AL119" s="144">
        <f>COUNT(AL115:AL116)</f>
        <v>0</v>
      </c>
      <c r="AM119" s="107"/>
      <c r="AN119" s="142">
        <f>COUNT(AN115:AN116)</f>
        <v>2</v>
      </c>
      <c r="AO119" s="143">
        <f>COUNT(AO115:AO116)</f>
        <v>0</v>
      </c>
      <c r="AP119" s="144">
        <f>COUNT(AP115:AP116)</f>
        <v>0</v>
      </c>
      <c r="AQ119" s="107"/>
      <c r="AR119" s="142">
        <f>COUNT(AR115:AR116)</f>
        <v>2</v>
      </c>
      <c r="AS119" s="143">
        <f>COUNT(AS115:AS116)</f>
        <v>0</v>
      </c>
      <c r="AT119" s="144">
        <f>COUNT(AT115:AT116)</f>
        <v>0</v>
      </c>
      <c r="AU119" s="107"/>
      <c r="AV119" s="142">
        <f>COUNT(AV115:AV116)</f>
        <v>2</v>
      </c>
      <c r="AW119" s="143">
        <f>COUNT(AW115:AW116)</f>
        <v>0</v>
      </c>
      <c r="AX119" s="144">
        <f>COUNT(AX115:AX116)</f>
        <v>0</v>
      </c>
      <c r="AY119" s="47"/>
      <c r="AZ119" s="47"/>
      <c r="BG119" s="166">
        <f>COUNT(BG115:BG118)</f>
        <v>1</v>
      </c>
      <c r="BH119" s="167">
        <f>COUNT(BH115:BH118)</f>
        <v>1</v>
      </c>
      <c r="BI119" s="168">
        <f>COUNT(BI115:BI118)</f>
        <v>3</v>
      </c>
      <c r="BJ119" s="42"/>
      <c r="BK119" s="42"/>
      <c r="BL119" s="42"/>
      <c r="BM119" s="126"/>
      <c r="BN119" s="126"/>
      <c r="BO119" s="1"/>
      <c r="BP119" s="1"/>
      <c r="BQ119" s="1"/>
    </row>
    <row r="120" spans="16:69" ht="13.5" customHeight="1">
      <c r="P120" s="86" t="e">
        <f t="shared" si="30"/>
        <v>#REF!</v>
      </c>
      <c r="X120" s="134">
        <f>COUNT(X117:X118)</f>
        <v>2</v>
      </c>
      <c r="Y120" s="133">
        <f>COUNT(Y117:Y118)</f>
        <v>0</v>
      </c>
      <c r="Z120" s="137">
        <f>COUNT(Z117:Z118)</f>
        <v>0</v>
      </c>
      <c r="AB120" s="134">
        <f>COUNT(AB117:AB118)</f>
        <v>2</v>
      </c>
      <c r="AC120" s="133">
        <f>COUNT(AC117:AC118)</f>
        <v>0</v>
      </c>
      <c r="AD120" s="137">
        <f>COUNT(AD117:AD118)</f>
        <v>0</v>
      </c>
      <c r="AF120" s="134">
        <f>COUNT(AF117:AF118)</f>
        <v>2</v>
      </c>
      <c r="AG120" s="133">
        <f>COUNT(AG117:AG118)</f>
        <v>0</v>
      </c>
      <c r="AH120" s="137">
        <f>COUNT(AH117:AH118)</f>
        <v>0</v>
      </c>
      <c r="AJ120" s="134">
        <f>COUNT(AJ117:AJ118)</f>
        <v>0</v>
      </c>
      <c r="AK120" s="133">
        <f>COUNT(AK117:AK118)</f>
        <v>0</v>
      </c>
      <c r="AL120" s="137">
        <f>COUNT(AL117:AL118)</f>
        <v>2</v>
      </c>
      <c r="AN120" s="134">
        <f>COUNT(AN117:AN118)</f>
        <v>2</v>
      </c>
      <c r="AO120" s="133">
        <f>COUNT(AO117:AO118)</f>
        <v>0</v>
      </c>
      <c r="AP120" s="137">
        <f>COUNT(AP117:AP118)</f>
        <v>0</v>
      </c>
      <c r="AR120" s="134">
        <f>COUNT(AR117:AR118)</f>
        <v>2</v>
      </c>
      <c r="AS120" s="133">
        <f>COUNT(AS117:AS118)</f>
        <v>0</v>
      </c>
      <c r="AT120" s="137">
        <f>COUNT(AT117:AT118)</f>
        <v>0</v>
      </c>
      <c r="AV120" s="134">
        <f>COUNT(AV117:AV118)</f>
        <v>2</v>
      </c>
      <c r="AW120" s="133">
        <f>COUNT(AW117:AW118)</f>
        <v>0</v>
      </c>
      <c r="AX120" s="137">
        <f>COUNT(AX117:AX118)</f>
        <v>0</v>
      </c>
      <c r="BJ120" s="42"/>
      <c r="BK120" s="42"/>
      <c r="BL120" s="42"/>
      <c r="BM120" s="151"/>
      <c r="BN120" s="151"/>
      <c r="BO120" s="1"/>
      <c r="BP120" s="1"/>
      <c r="BQ120" s="1"/>
    </row>
    <row r="121" spans="1:69" s="9" customFormat="1" ht="13.5" customHeight="1">
      <c r="A121" s="29">
        <v>17</v>
      </c>
      <c r="B121" s="63">
        <f>'СТАРТ+'!B20</f>
        <v>3</v>
      </c>
      <c r="C121" s="184" t="str">
        <f>'СТАРТ+'!C20</f>
        <v>БУЛКИНА АЛИСА</v>
      </c>
      <c r="D121" s="185"/>
      <c r="E121" s="185"/>
      <c r="F121" s="186"/>
      <c r="G121" s="64"/>
      <c r="H121" s="65" t="str">
        <f>'СТАРТ+'!H20</f>
        <v>2Р</v>
      </c>
      <c r="I121" s="184">
        <f>'СТАРТ+'!I20</f>
        <v>2002</v>
      </c>
      <c r="J121" s="219" t="str">
        <f>'СТАРТ+'!J20</f>
        <v>СПб,СДЮСШОР,ЭКРАН-ИЖОРЕЦ</v>
      </c>
      <c r="K121" s="66"/>
      <c r="L121" s="66"/>
      <c r="M121" s="66"/>
      <c r="N121" s="66"/>
      <c r="O121" s="47"/>
      <c r="P121" s="67" t="e">
        <f>SUM(O126)</f>
        <v>#REF!</v>
      </c>
      <c r="Q121" s="230" t="str">
        <f>'СТАРТ+'!O20</f>
        <v>МАКЕЕВА Т.А.</v>
      </c>
      <c r="R121" s="230"/>
      <c r="T121" s="38"/>
      <c r="U121" s="132"/>
      <c r="V121" s="131"/>
      <c r="W121" s="197" t="str">
        <f>C121</f>
        <v>БУЛКИНА АЛИСА</v>
      </c>
      <c r="X121" s="198"/>
      <c r="Y121" s="198"/>
      <c r="Z121" s="199"/>
      <c r="AA121" s="197"/>
      <c r="AB121" s="197"/>
      <c r="AC121" s="197"/>
      <c r="AD121" s="197"/>
      <c r="AE121" s="196">
        <f>I121</f>
        <v>2002</v>
      </c>
      <c r="AF121" s="197" t="str">
        <f>J121</f>
        <v>СПб,СДЮСШОР,ЭКРАН-ИЖОРЕЦ</v>
      </c>
      <c r="AG121" s="197"/>
      <c r="AH121" s="197"/>
      <c r="AI121" s="197"/>
      <c r="AJ121" s="197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28"/>
      <c r="BC121" s="129"/>
      <c r="BD121" s="130"/>
      <c r="BE121" s="29"/>
      <c r="BF121" s="29"/>
      <c r="BG121" s="160"/>
      <c r="BH121" s="160"/>
      <c r="BI121" s="161"/>
      <c r="BJ121" s="42"/>
      <c r="BK121" s="42"/>
      <c r="BL121" s="42"/>
      <c r="BM121" s="1"/>
      <c r="BN121" s="1"/>
      <c r="BO121" s="1"/>
      <c r="BP121" s="1"/>
      <c r="BQ121" s="1"/>
    </row>
    <row r="122" spans="1:69" s="9" customFormat="1" ht="13.5" customHeight="1" outlineLevel="1">
      <c r="A122" s="29"/>
      <c r="B122" s="63"/>
      <c r="C122" s="69"/>
      <c r="D122" s="47" t="str">
        <f>'СТАРТ+'!C21</f>
        <v>103В</v>
      </c>
      <c r="E122" s="63">
        <f>'СТАРТ+'!D21</f>
        <v>5</v>
      </c>
      <c r="F122" s="70" t="e">
        <f>'СТАРТ+'!E21</f>
        <v>#REF!</v>
      </c>
      <c r="G122" s="71">
        <v>4</v>
      </c>
      <c r="H122" s="71">
        <v>4</v>
      </c>
      <c r="I122" s="71">
        <v>4</v>
      </c>
      <c r="J122" s="71">
        <v>4</v>
      </c>
      <c r="K122" s="71">
        <v>4</v>
      </c>
      <c r="L122" s="71">
        <v>4</v>
      </c>
      <c r="M122" s="71">
        <v>3.5</v>
      </c>
      <c r="N122" s="268">
        <f>(SUM(G122:M122)-LARGE(G122:M122,1)-LARGE(G122:M122,2)-SMALL(G122:M122,1)-SMALL(G122:M122,2))</f>
        <v>12</v>
      </c>
      <c r="O122" s="73" t="e">
        <f>(SUM(G122:M122)-LARGE(G122:M122,1)-LARGE(G122:M122,2)-SMALL(G122:M122,1)-SMALL(G122:M122,2))*F122</f>
        <v>#REF!</v>
      </c>
      <c r="P122" s="86" t="e">
        <f aca="true" t="shared" si="32" ref="P122:P127">P121</f>
        <v>#REF!</v>
      </c>
      <c r="Q122" s="131"/>
      <c r="R122" s="230"/>
      <c r="S122" s="34"/>
      <c r="T122" s="39"/>
      <c r="U122" s="132" t="str">
        <f aca="true" t="shared" si="33" ref="U122:V125">D122</f>
        <v>103В</v>
      </c>
      <c r="V122" s="131">
        <f t="shared" si="33"/>
        <v>5</v>
      </c>
      <c r="W122" s="145">
        <f>ROUND(G122,1)</f>
        <v>4</v>
      </c>
      <c r="X122" s="138">
        <f>IF((AND(W122&gt;=$BE122,W122&lt;=$BF122)),0,"-")</f>
        <v>0</v>
      </c>
      <c r="Y122" s="139" t="str">
        <f>IF(W122&gt;$BF122,1,"-")</f>
        <v>-</v>
      </c>
      <c r="Z122" s="140" t="str">
        <f>IF(W122&lt;$BE122,-1,"-")</f>
        <v>-</v>
      </c>
      <c r="AA122" s="145">
        <f>H122</f>
        <v>4</v>
      </c>
      <c r="AB122" s="138">
        <f>IF((AND(AA122&gt;=$BE122,AA122&lt;=$BF122)),0,"-")</f>
        <v>0</v>
      </c>
      <c r="AC122" s="139" t="str">
        <f>IF(AA122&gt;$BF122,1,"-")</f>
        <v>-</v>
      </c>
      <c r="AD122" s="140" t="str">
        <f>IF(AA122&lt;$BE122,-1,"-")</f>
        <v>-</v>
      </c>
      <c r="AE122" s="145">
        <f>I122</f>
        <v>4</v>
      </c>
      <c r="AF122" s="138">
        <f>IF((AND(AE122&gt;=$BE122,AE122&lt;=$BF122)),0,"-")</f>
        <v>0</v>
      </c>
      <c r="AG122" s="139" t="str">
        <f>IF(AE122&gt;$BF122,1,"-")</f>
        <v>-</v>
      </c>
      <c r="AH122" s="140" t="str">
        <f>IF(AE122&lt;$BE122,-1,"-")</f>
        <v>-</v>
      </c>
      <c r="AI122" s="145">
        <f>J122</f>
        <v>4</v>
      </c>
      <c r="AJ122" s="138">
        <f>IF((AND(AI122&gt;=$BE122,AI122&lt;=$BF122)),0,"-")</f>
        <v>0</v>
      </c>
      <c r="AK122" s="139" t="str">
        <f>IF(AI122&gt;$BF122,1,"-")</f>
        <v>-</v>
      </c>
      <c r="AL122" s="140" t="str">
        <f>IF(AI122&lt;$BE122,-1,"-")</f>
        <v>-</v>
      </c>
      <c r="AM122" s="145">
        <f>K122</f>
        <v>4</v>
      </c>
      <c r="AN122" s="138">
        <f>IF((AND(AM122&gt;=$BE122,AM122&lt;=$BF122)),0,"-")</f>
        <v>0</v>
      </c>
      <c r="AO122" s="139" t="str">
        <f>IF(AM122&gt;$BF122,1,"-")</f>
        <v>-</v>
      </c>
      <c r="AP122" s="140" t="str">
        <f>IF(AM122&lt;$BE122,-1,"-")</f>
        <v>-</v>
      </c>
      <c r="AQ122" s="145">
        <f>L122</f>
        <v>4</v>
      </c>
      <c r="AR122" s="138">
        <f>IF((AND(AQ122&gt;=$BE122,AQ122&lt;=$BF122)),0,"-")</f>
        <v>0</v>
      </c>
      <c r="AS122" s="139" t="str">
        <f>IF(AQ122&gt;$BF122,1,"-")</f>
        <v>-</v>
      </c>
      <c r="AT122" s="140" t="str">
        <f>IF(AQ122&lt;$BE122,-1,"-")</f>
        <v>-</v>
      </c>
      <c r="AU122" s="145">
        <f>M122</f>
        <v>3.5</v>
      </c>
      <c r="AV122" s="138">
        <f>IF((AND(AU122&gt;=$BE122,AU122&lt;=$BF122)),0,"-")</f>
        <v>0</v>
      </c>
      <c r="AW122" s="139" t="str">
        <f>IF(AU122&gt;$BF122,1,"-")</f>
        <v>-</v>
      </c>
      <c r="AX122" s="152" t="str">
        <f>IF(AU122&lt;$BE122,-1,"-")</f>
        <v>-</v>
      </c>
      <c r="AY122" s="163">
        <v>1</v>
      </c>
      <c r="AZ122" s="163">
        <v>1</v>
      </c>
      <c r="BA122" s="154">
        <f>N122</f>
        <v>12</v>
      </c>
      <c r="BB122" s="146">
        <f>N122/3</f>
        <v>4</v>
      </c>
      <c r="BC122" s="149">
        <f>ROUND(BB122,1)</f>
        <v>4</v>
      </c>
      <c r="BD122" s="147">
        <f>MATCH(BC122,$P$225:$P$325,0)</f>
        <v>41</v>
      </c>
      <c r="BE122" s="165">
        <f>INDEX($Q$225:$Q$325,BD122,1)</f>
        <v>3.5</v>
      </c>
      <c r="BF122" s="165">
        <f>INDEX($R$225:$R$325,BD122,1)</f>
        <v>4.5</v>
      </c>
      <c r="BG122" s="162" t="str">
        <f>IF((AND(AY122=$BE122,AZ122=$BF122)),0,"-")</f>
        <v>-</v>
      </c>
      <c r="BH122" s="162" t="str">
        <f>IF(AY122&gt;$BE122,-1,"-")</f>
        <v>-</v>
      </c>
      <c r="BI122" s="162">
        <f>IF(AZ122&lt;=$BF122,1,"-")</f>
        <v>1</v>
      </c>
      <c r="BJ122" s="42"/>
      <c r="BK122" s="42"/>
      <c r="BL122" s="42"/>
      <c r="BM122" s="1"/>
      <c r="BN122" s="1"/>
      <c r="BO122" s="1"/>
      <c r="BP122" s="1"/>
      <c r="BQ122" s="1"/>
    </row>
    <row r="123" spans="1:69" s="9" customFormat="1" ht="13.5" customHeight="1" outlineLevel="1">
      <c r="A123" s="29"/>
      <c r="B123" s="63"/>
      <c r="C123" s="69"/>
      <c r="D123" s="47" t="str">
        <f>'СТАРТ+'!F21</f>
        <v>403С</v>
      </c>
      <c r="E123" s="63">
        <f>'СТАРТ+'!G21</f>
        <v>5</v>
      </c>
      <c r="F123" s="70" t="e">
        <f>'СТАРТ+'!H21</f>
        <v>#REF!</v>
      </c>
      <c r="G123" s="71">
        <v>5.5</v>
      </c>
      <c r="H123" s="71">
        <v>5.5</v>
      </c>
      <c r="I123" s="71">
        <v>5.5</v>
      </c>
      <c r="J123" s="71">
        <v>6</v>
      </c>
      <c r="K123" s="71">
        <v>6</v>
      </c>
      <c r="L123" s="71">
        <v>6</v>
      </c>
      <c r="M123" s="71">
        <v>6</v>
      </c>
      <c r="N123" s="268">
        <f>(SUM(G123:M123)-LARGE(G123:M123,1)-LARGE(G123:M123,2)-SMALL(G123:M123,1)-SMALL(G123:M123,2))</f>
        <v>17.5</v>
      </c>
      <c r="O123" s="73" t="e">
        <f>(SUM(G123:M123)-LARGE(G123:M123,1)-LARGE(G123:M123,2)-SMALL(G123:M123,1)-SMALL(G123:M123,2))*F123</f>
        <v>#REF!</v>
      </c>
      <c r="P123" s="86" t="e">
        <f t="shared" si="32"/>
        <v>#REF!</v>
      </c>
      <c r="Q123" s="188"/>
      <c r="R123" s="230"/>
      <c r="S123" s="34"/>
      <c r="T123" s="39"/>
      <c r="U123" s="132" t="str">
        <f t="shared" si="33"/>
        <v>403С</v>
      </c>
      <c r="V123" s="131">
        <f t="shared" si="33"/>
        <v>5</v>
      </c>
      <c r="W123" s="41">
        <f>ROUND(G123,1)</f>
        <v>5.5</v>
      </c>
      <c r="X123" s="141">
        <f>IF((AND(W123&gt;=BE123,W123&lt;=BF123)),0,"-")</f>
        <v>0</v>
      </c>
      <c r="Y123" s="135" t="str">
        <f>IF(W123&gt;BF123,1,"-")</f>
        <v>-</v>
      </c>
      <c r="Z123" s="136" t="str">
        <f>IF(W123&lt;BE123,-1,"-")</f>
        <v>-</v>
      </c>
      <c r="AA123" s="41">
        <f>H123</f>
        <v>5.5</v>
      </c>
      <c r="AB123" s="141">
        <f>IF((AND(AA123&gt;=$BE123,AA123&lt;=$BF123)),0,"-")</f>
        <v>0</v>
      </c>
      <c r="AC123" s="135" t="str">
        <f>IF(AA123&gt;$BF123,1,"-")</f>
        <v>-</v>
      </c>
      <c r="AD123" s="136" t="str">
        <f>IF(AA123&lt;$BE123,-1,"-")</f>
        <v>-</v>
      </c>
      <c r="AE123" s="41">
        <f>I123</f>
        <v>5.5</v>
      </c>
      <c r="AF123" s="141">
        <f>IF((AND(AE123&gt;=$BE123,AE123&lt;=$BF123)),0,"-")</f>
        <v>0</v>
      </c>
      <c r="AG123" s="135" t="str">
        <f>IF(AE123&gt;$BF123,1,"-")</f>
        <v>-</v>
      </c>
      <c r="AH123" s="136" t="str">
        <f>IF(AE123&lt;$BE123,-1,"-")</f>
        <v>-</v>
      </c>
      <c r="AI123" s="41">
        <f>J123</f>
        <v>6</v>
      </c>
      <c r="AJ123" s="141">
        <f>IF((AND(AI123&gt;=$BE123,AI123&lt;=$BF123)),0,"-")</f>
        <v>0</v>
      </c>
      <c r="AK123" s="135" t="str">
        <f>IF(AI123&gt;$BF123,1,"-")</f>
        <v>-</v>
      </c>
      <c r="AL123" s="136" t="str">
        <f>IF(AI123&lt;$BE123,-1,"-")</f>
        <v>-</v>
      </c>
      <c r="AM123" s="41">
        <f>K123</f>
        <v>6</v>
      </c>
      <c r="AN123" s="141">
        <f>IF((AND(AM123&gt;=$BE123,AM123&lt;=$BF123)),0,"-")</f>
        <v>0</v>
      </c>
      <c r="AO123" s="135" t="str">
        <f>IF(AM123&gt;$BF123,1,"-")</f>
        <v>-</v>
      </c>
      <c r="AP123" s="136" t="str">
        <f>IF(AM123&lt;$BE123,-1,"-")</f>
        <v>-</v>
      </c>
      <c r="AQ123" s="41">
        <f>L123</f>
        <v>6</v>
      </c>
      <c r="AR123" s="141">
        <f>IF((AND(AQ123&gt;=$BE123,AQ123&lt;=$BF123)),0,"-")</f>
        <v>0</v>
      </c>
      <c r="AS123" s="135" t="str">
        <f>IF(AQ123&gt;$BF123,1,"-")</f>
        <v>-</v>
      </c>
      <c r="AT123" s="136" t="str">
        <f>IF(AQ123&lt;$BE123,-1,"-")</f>
        <v>-</v>
      </c>
      <c r="AU123" s="41">
        <f>M123</f>
        <v>6</v>
      </c>
      <c r="AV123" s="141">
        <f>IF((AND(AU123&gt;=$BE123,AU123&lt;=$BF123)),0,"-")</f>
        <v>0</v>
      </c>
      <c r="AW123" s="135" t="str">
        <f>IF(AU123&gt;$BF123,1,"-")</f>
        <v>-</v>
      </c>
      <c r="AX123" s="153" t="str">
        <f>IF(AU123&lt;$BE123,-1,"-")</f>
        <v>-</v>
      </c>
      <c r="AY123" s="163">
        <v>2</v>
      </c>
      <c r="AZ123" s="163">
        <v>2.5</v>
      </c>
      <c r="BA123" s="155">
        <f>N123</f>
        <v>17.5</v>
      </c>
      <c r="BB123" s="45">
        <f>N123/3</f>
        <v>5.833333333333333</v>
      </c>
      <c r="BC123" s="150">
        <f>ROUND(BB123,1)</f>
        <v>5.8</v>
      </c>
      <c r="BD123" s="148">
        <f>MATCH(BC123,$P$225:$P$325,0)</f>
        <v>59</v>
      </c>
      <c r="BE123" s="165">
        <f>INDEX($Q$225:$Q$325,BD123,1)</f>
        <v>5.5</v>
      </c>
      <c r="BF123" s="165">
        <f>INDEX($R$225:$R$325,BD123,1)</f>
        <v>6</v>
      </c>
      <c r="BG123" s="162" t="str">
        <f>IF((AND(AY123=$BE123,AZ123=$BF123)),0,"-")</f>
        <v>-</v>
      </c>
      <c r="BH123" s="162" t="str">
        <f>IF(AY123&gt;$BE123,-1,"-")</f>
        <v>-</v>
      </c>
      <c r="BI123" s="162">
        <f>IF(AZ123&lt;=$BF123,1,"-")</f>
        <v>1</v>
      </c>
      <c r="BJ123" s="42"/>
      <c r="BK123" s="42"/>
      <c r="BL123" s="42"/>
      <c r="BM123" s="35"/>
      <c r="BN123" s="1"/>
      <c r="BO123" s="1"/>
      <c r="BP123" s="1"/>
      <c r="BQ123" s="1"/>
    </row>
    <row r="124" spans="2:69" ht="13.5" customHeight="1" outlineLevel="1">
      <c r="B124" s="75"/>
      <c r="C124" s="76"/>
      <c r="D124" s="47" t="str">
        <f>'СТАРТ+'!I21</f>
        <v>612С</v>
      </c>
      <c r="E124" s="63">
        <f>'СТАРТ+'!J21</f>
        <v>5</v>
      </c>
      <c r="F124" s="70" t="e">
        <f>'СТАРТ+'!K21</f>
        <v>#REF!</v>
      </c>
      <c r="G124" s="71">
        <v>5.5</v>
      </c>
      <c r="H124" s="71">
        <v>5.5</v>
      </c>
      <c r="I124" s="71">
        <v>5</v>
      </c>
      <c r="J124" s="71">
        <v>5</v>
      </c>
      <c r="K124" s="71">
        <v>4.5</v>
      </c>
      <c r="L124" s="71">
        <v>5</v>
      </c>
      <c r="M124" s="71">
        <v>5.5</v>
      </c>
      <c r="N124" s="268">
        <f>(SUM(G124:M124)-LARGE(G124:M124,1)-LARGE(G124:M124,2)-SMALL(G124:M124,1)-SMALL(G124:M124,2))</f>
        <v>15.5</v>
      </c>
      <c r="O124" s="73" t="e">
        <f>(SUM(G124:M124)-LARGE(G124:M124,1)-LARGE(G124:M124,2)-SMALL(G124:M124,1)-SMALL(G124:M124,2))*F124</f>
        <v>#REF!</v>
      </c>
      <c r="P124" s="86" t="e">
        <f t="shared" si="32"/>
        <v>#REF!</v>
      </c>
      <c r="Q124" s="188"/>
      <c r="R124" s="231"/>
      <c r="S124" s="8"/>
      <c r="T124" s="40"/>
      <c r="U124" s="187" t="str">
        <f t="shared" si="33"/>
        <v>612С</v>
      </c>
      <c r="V124" s="188">
        <f t="shared" si="33"/>
        <v>5</v>
      </c>
      <c r="W124" s="41">
        <f>ROUND(G124,1)</f>
        <v>5.5</v>
      </c>
      <c r="X124" s="141">
        <f>IF((AND(W124&gt;=BE124,W124&lt;=BF124)),0,"-")</f>
        <v>0</v>
      </c>
      <c r="Y124" s="135" t="str">
        <f>IF(W124&gt;BF124,1,"-")</f>
        <v>-</v>
      </c>
      <c r="Z124" s="136" t="str">
        <f>IF(W124&lt;BE124,-1,"-")</f>
        <v>-</v>
      </c>
      <c r="AA124" s="41">
        <f>H124</f>
        <v>5.5</v>
      </c>
      <c r="AB124" s="141">
        <f>IF((AND(AA124&gt;=$BE124,AA124&lt;=$BF124)),0,"-")</f>
        <v>0</v>
      </c>
      <c r="AC124" s="135" t="str">
        <f>IF(AA124&gt;$BF124,1,"-")</f>
        <v>-</v>
      </c>
      <c r="AD124" s="136" t="str">
        <f>IF(AA124&lt;$BE124,-1,"-")</f>
        <v>-</v>
      </c>
      <c r="AE124" s="41">
        <f>I124</f>
        <v>5</v>
      </c>
      <c r="AF124" s="141">
        <f>IF((AND(AE124&gt;=$BE124,AE124&lt;=$BF124)),0,"-")</f>
        <v>0</v>
      </c>
      <c r="AG124" s="135" t="str">
        <f>IF(AE124&gt;$BF124,1,"-")</f>
        <v>-</v>
      </c>
      <c r="AH124" s="136" t="str">
        <f>IF(AE124&lt;$BE124,-1,"-")</f>
        <v>-</v>
      </c>
      <c r="AI124" s="41">
        <f>J124</f>
        <v>5</v>
      </c>
      <c r="AJ124" s="141">
        <f>IF((AND(AI124&gt;=$BE124,AI124&lt;=$BF124)),0,"-")</f>
        <v>0</v>
      </c>
      <c r="AK124" s="135" t="str">
        <f>IF(AI124&gt;$BF124,1,"-")</f>
        <v>-</v>
      </c>
      <c r="AL124" s="136" t="str">
        <f>IF(AI124&lt;$BE124,-1,"-")</f>
        <v>-</v>
      </c>
      <c r="AM124" s="41">
        <f>K124</f>
        <v>4.5</v>
      </c>
      <c r="AN124" s="141" t="str">
        <f>IF((AND(AM124&gt;=$BE124,AM124&lt;=$BF124)),0,"-")</f>
        <v>-</v>
      </c>
      <c r="AO124" s="135" t="str">
        <f>IF(AM124&gt;$BF124,1,"-")</f>
        <v>-</v>
      </c>
      <c r="AP124" s="136">
        <f>IF(AM124&lt;$BE124,-1,"-")</f>
        <v>-1</v>
      </c>
      <c r="AQ124" s="41">
        <f>L124</f>
        <v>5</v>
      </c>
      <c r="AR124" s="141">
        <f>IF((AND(AQ124&gt;=$BE124,AQ124&lt;=$BF124)),0,"-")</f>
        <v>0</v>
      </c>
      <c r="AS124" s="135" t="str">
        <f>IF(AQ124&gt;$BF124,1,"-")</f>
        <v>-</v>
      </c>
      <c r="AT124" s="136" t="str">
        <f>IF(AQ124&lt;$BE124,-1,"-")</f>
        <v>-</v>
      </c>
      <c r="AU124" s="41">
        <f>M124</f>
        <v>5.5</v>
      </c>
      <c r="AV124" s="141">
        <f>IF((AND(AU124&gt;=$BE124,AU124&lt;=$BF124)),0,"-")</f>
        <v>0</v>
      </c>
      <c r="AW124" s="135" t="str">
        <f>IF(AU124&gt;$BF124,1,"-")</f>
        <v>-</v>
      </c>
      <c r="AX124" s="153" t="str">
        <f>IF(AU124&lt;$BE124,-1,"-")</f>
        <v>-</v>
      </c>
      <c r="AY124" s="189">
        <v>5</v>
      </c>
      <c r="AZ124" s="189">
        <v>5.5</v>
      </c>
      <c r="BA124" s="190">
        <f>N124</f>
        <v>15.5</v>
      </c>
      <c r="BB124" s="45">
        <f>N124/3</f>
        <v>5.166666666666667</v>
      </c>
      <c r="BC124" s="150">
        <f>ROUND(BB124,1)</f>
        <v>5.2</v>
      </c>
      <c r="BD124" s="148">
        <f>MATCH(BC124,$P$225:$P$325,0)</f>
        <v>53</v>
      </c>
      <c r="BE124" s="165">
        <f>INDEX($Q$225:$Q$325,BD124,1)</f>
        <v>5</v>
      </c>
      <c r="BF124" s="165">
        <f>INDEX($R$225:$R$325,BD124,1)</f>
        <v>5.5</v>
      </c>
      <c r="BG124" s="191">
        <f>IF((AND(AY124=$BE124,AZ124=$BF124)),0,"-")</f>
        <v>0</v>
      </c>
      <c r="BH124" s="191" t="str">
        <f>IF(AY124&gt;$BE124,-1,"-")</f>
        <v>-</v>
      </c>
      <c r="BI124" s="191">
        <f>IF(AZ124&lt;=$BF124,1,"-")</f>
        <v>1</v>
      </c>
      <c r="BJ124" s="126"/>
      <c r="BK124" s="126"/>
      <c r="BL124" s="126"/>
      <c r="BM124" s="1"/>
      <c r="BN124" s="1"/>
      <c r="BO124" s="1"/>
      <c r="BP124" s="1"/>
      <c r="BQ124" s="1"/>
    </row>
    <row r="125" spans="2:69" ht="13.5" customHeight="1" outlineLevel="1">
      <c r="B125" s="75"/>
      <c r="C125" s="76"/>
      <c r="D125" s="47" t="str">
        <f>'СТАРТ+'!L21</f>
        <v>301С</v>
      </c>
      <c r="E125" s="63">
        <f>'СТАРТ+'!M21</f>
        <v>5</v>
      </c>
      <c r="F125" s="70" t="e">
        <f>'СТАРТ+'!N21</f>
        <v>#REF!</v>
      </c>
      <c r="G125" s="71">
        <v>4.5</v>
      </c>
      <c r="H125" s="71">
        <v>5</v>
      </c>
      <c r="I125" s="71">
        <v>5.5</v>
      </c>
      <c r="J125" s="71">
        <v>6</v>
      </c>
      <c r="K125" s="71">
        <v>5</v>
      </c>
      <c r="L125" s="71">
        <v>4.5</v>
      </c>
      <c r="M125" s="71">
        <v>5</v>
      </c>
      <c r="N125" s="268">
        <f>(SUM(G125:M125)-LARGE(G125:M125,1)-LARGE(G125:M125,2)-SMALL(G125:M125,1)-SMALL(G125:M125,2))</f>
        <v>15</v>
      </c>
      <c r="O125" s="73" t="e">
        <f>(SUM(G125:M125)-LARGE(G125:M125,1)-LARGE(G125:M125,2)-SMALL(G125:M125,1)-SMALL(G125:M125,2))*F125</f>
        <v>#REF!</v>
      </c>
      <c r="P125" s="86" t="e">
        <f t="shared" si="32"/>
        <v>#REF!</v>
      </c>
      <c r="Q125" s="232"/>
      <c r="R125" s="231"/>
      <c r="S125" s="8"/>
      <c r="T125" s="40"/>
      <c r="U125" s="132" t="str">
        <f t="shared" si="33"/>
        <v>301С</v>
      </c>
      <c r="V125" s="131">
        <f t="shared" si="33"/>
        <v>5</v>
      </c>
      <c r="W125" s="41">
        <f>ROUND(G125,1)</f>
        <v>4.5</v>
      </c>
      <c r="X125" s="141">
        <f>IF((AND(W125&gt;=BE125,W125&lt;=BF125)),0,"-")</f>
        <v>0</v>
      </c>
      <c r="Y125" s="135" t="str">
        <f>IF(W125&gt;BF125,1,"-")</f>
        <v>-</v>
      </c>
      <c r="Z125" s="136" t="str">
        <f>IF(W125&lt;BE125,-1,"-")</f>
        <v>-</v>
      </c>
      <c r="AA125" s="41">
        <f>H125</f>
        <v>5</v>
      </c>
      <c r="AB125" s="141">
        <f>IF((AND(AA125&gt;=$BE125,AA125&lt;=$BF125)),0,"-")</f>
        <v>0</v>
      </c>
      <c r="AC125" s="135" t="str">
        <f>IF(AA125&gt;$BF125,1,"-")</f>
        <v>-</v>
      </c>
      <c r="AD125" s="136" t="str">
        <f>IF(AA125&lt;$BE125,-1,"-")</f>
        <v>-</v>
      </c>
      <c r="AE125" s="41">
        <f>I125</f>
        <v>5.5</v>
      </c>
      <c r="AF125" s="141">
        <f>IF((AND(AE125&gt;=$BE125,AE125&lt;=$BF125)),0,"-")</f>
        <v>0</v>
      </c>
      <c r="AG125" s="135" t="str">
        <f>IF(AE125&gt;$BF125,1,"-")</f>
        <v>-</v>
      </c>
      <c r="AH125" s="136" t="str">
        <f>IF(AE125&lt;$BE125,-1,"-")</f>
        <v>-</v>
      </c>
      <c r="AI125" s="41">
        <f>J125</f>
        <v>6</v>
      </c>
      <c r="AJ125" s="141" t="str">
        <f>IF((AND(AI125&gt;=$BE125,AI125&lt;=$BF125)),0,"-")</f>
        <v>-</v>
      </c>
      <c r="AK125" s="135">
        <f>IF(AI125&gt;$BF125,1,"-")</f>
        <v>1</v>
      </c>
      <c r="AL125" s="136" t="str">
        <f>IF(AI125&lt;$BE125,-1,"-")</f>
        <v>-</v>
      </c>
      <c r="AM125" s="41">
        <f>K125</f>
        <v>5</v>
      </c>
      <c r="AN125" s="141">
        <f>IF((AND(AM125&gt;=$BE125,AM125&lt;=$BF125)),0,"-")</f>
        <v>0</v>
      </c>
      <c r="AO125" s="135" t="str">
        <f>IF(AM125&gt;$BF125,1,"-")</f>
        <v>-</v>
      </c>
      <c r="AP125" s="136" t="str">
        <f>IF(AM125&lt;$BE125,-1,"-")</f>
        <v>-</v>
      </c>
      <c r="AQ125" s="41">
        <f>L125</f>
        <v>4.5</v>
      </c>
      <c r="AR125" s="141">
        <f>IF((AND(AQ125&gt;=$BE125,AQ125&lt;=$BF125)),0,"-")</f>
        <v>0</v>
      </c>
      <c r="AS125" s="135" t="str">
        <f>IF(AQ125&gt;$BF125,1,"-")</f>
        <v>-</v>
      </c>
      <c r="AT125" s="136" t="str">
        <f>IF(AQ125&lt;$BE125,-1,"-")</f>
        <v>-</v>
      </c>
      <c r="AU125" s="41">
        <f>M125</f>
        <v>5</v>
      </c>
      <c r="AV125" s="141">
        <f>IF((AND(AU125&gt;=$BE125,AU125&lt;=$BF125)),0,"-")</f>
        <v>0</v>
      </c>
      <c r="AW125" s="135" t="str">
        <f>IF(AU125&gt;$BF125,1,"-")</f>
        <v>-</v>
      </c>
      <c r="AX125" s="153" t="str">
        <f>IF(AU125&lt;$BE125,-1,"-")</f>
        <v>-</v>
      </c>
      <c r="AY125" s="169">
        <v>7</v>
      </c>
      <c r="AZ125" s="169">
        <v>7.5</v>
      </c>
      <c r="BA125" s="155">
        <f>N125</f>
        <v>15</v>
      </c>
      <c r="BB125" s="45">
        <f>N125/3</f>
        <v>5</v>
      </c>
      <c r="BC125" s="150">
        <f>ROUND(BB125,1)</f>
        <v>5</v>
      </c>
      <c r="BD125" s="148">
        <f>MATCH(BC125,$P$225:$P$325,0)</f>
        <v>51</v>
      </c>
      <c r="BE125" s="165">
        <f>INDEX($Q$225:$Q$325,BD125,1)</f>
        <v>4.5</v>
      </c>
      <c r="BF125" s="165">
        <f>INDEX($R$225:$R$325,BD125,1)</f>
        <v>5.5</v>
      </c>
      <c r="BG125" s="170" t="str">
        <f>IF((AND(AY125=$BE125,AZ125=$BF125)),0,"-")</f>
        <v>-</v>
      </c>
      <c r="BH125" s="170">
        <f>IF(AY125&gt;$BE125,-1,"-")</f>
        <v>-1</v>
      </c>
      <c r="BI125" s="170" t="str">
        <f>IF(AZ125&lt;=$BF125,1,"-")</f>
        <v>-</v>
      </c>
      <c r="BJ125" s="42"/>
      <c r="BK125" s="42"/>
      <c r="BL125" s="42"/>
      <c r="BM125" s="151"/>
      <c r="BN125" s="151"/>
      <c r="BO125" s="1"/>
      <c r="BP125" s="1"/>
      <c r="BQ125" s="1"/>
    </row>
    <row r="126" spans="2:69" ht="13.5" customHeight="1" outlineLevel="1">
      <c r="B126" s="75"/>
      <c r="C126" s="79"/>
      <c r="D126" s="80" t="s">
        <v>3</v>
      </c>
      <c r="E126" s="65"/>
      <c r="F126" s="81" t="e">
        <f>SUM(F122:F125)</f>
        <v>#REF!</v>
      </c>
      <c r="G126" s="82">
        <v>7.6</v>
      </c>
      <c r="H126" s="83" t="e">
        <f>SUM(G126-F126)</f>
        <v>#REF!</v>
      </c>
      <c r="I126" s="83"/>
      <c r="J126" s="83"/>
      <c r="K126" s="83"/>
      <c r="L126" s="83"/>
      <c r="M126" s="83"/>
      <c r="N126" s="269"/>
      <c r="O126" s="260" t="e">
        <f>SUM(O122:O125)</f>
        <v>#REF!</v>
      </c>
      <c r="P126" s="86" t="e">
        <f t="shared" si="32"/>
        <v>#REF!</v>
      </c>
      <c r="Q126" s="63"/>
      <c r="R126" s="231"/>
      <c r="S126" s="8"/>
      <c r="T126" s="40"/>
      <c r="X126" s="142">
        <f>COUNT(X122:X123)</f>
        <v>2</v>
      </c>
      <c r="Y126" s="143">
        <f>COUNT(Y122:Y123)</f>
        <v>0</v>
      </c>
      <c r="Z126" s="144">
        <f>COUNT(Z122:Z123)</f>
        <v>0</v>
      </c>
      <c r="AA126" s="107"/>
      <c r="AB126" s="142">
        <f>COUNT(AB122:AB123)</f>
        <v>2</v>
      </c>
      <c r="AC126" s="143">
        <f>COUNT(AC122:AC123)</f>
        <v>0</v>
      </c>
      <c r="AD126" s="144">
        <f>COUNT(AD122:AD123)</f>
        <v>0</v>
      </c>
      <c r="AE126" s="107"/>
      <c r="AF126" s="142">
        <f>COUNT(AF122:AF123)</f>
        <v>2</v>
      </c>
      <c r="AG126" s="143">
        <f>COUNT(AG122:AG123)</f>
        <v>0</v>
      </c>
      <c r="AH126" s="144">
        <f>COUNT(AH122:AH123)</f>
        <v>0</v>
      </c>
      <c r="AI126" s="107"/>
      <c r="AJ126" s="142">
        <f>COUNT(AJ122:AJ123)</f>
        <v>2</v>
      </c>
      <c r="AK126" s="143">
        <f>COUNT(AK122:AK123)</f>
        <v>0</v>
      </c>
      <c r="AL126" s="144">
        <f>COUNT(AL122:AL123)</f>
        <v>0</v>
      </c>
      <c r="AM126" s="107"/>
      <c r="AN126" s="142">
        <f>COUNT(AN122:AN123)</f>
        <v>2</v>
      </c>
      <c r="AO126" s="143">
        <f>COUNT(AO122:AO123)</f>
        <v>0</v>
      </c>
      <c r="AP126" s="144">
        <f>COUNT(AP122:AP123)</f>
        <v>0</v>
      </c>
      <c r="AQ126" s="107"/>
      <c r="AR126" s="142">
        <f>COUNT(AR122:AR123)</f>
        <v>2</v>
      </c>
      <c r="AS126" s="143">
        <f>COUNT(AS122:AS123)</f>
        <v>0</v>
      </c>
      <c r="AT126" s="144">
        <f>COUNT(AT122:AT123)</f>
        <v>0</v>
      </c>
      <c r="AU126" s="107"/>
      <c r="AV126" s="142">
        <f>COUNT(AV122:AV123)</f>
        <v>2</v>
      </c>
      <c r="AW126" s="143">
        <f>COUNT(AW122:AW123)</f>
        <v>0</v>
      </c>
      <c r="AX126" s="144">
        <f>COUNT(AX122:AX123)</f>
        <v>0</v>
      </c>
      <c r="AY126" s="47"/>
      <c r="AZ126" s="47"/>
      <c r="BG126" s="166">
        <f>COUNT(BG122:BG125)</f>
        <v>1</v>
      </c>
      <c r="BH126" s="167">
        <f>COUNT(BH122:BH125)</f>
        <v>1</v>
      </c>
      <c r="BI126" s="168">
        <f>COUNT(BI122:BI125)</f>
        <v>3</v>
      </c>
      <c r="BJ126" s="42"/>
      <c r="BK126" s="42"/>
      <c r="BL126" s="42"/>
      <c r="BM126" s="126"/>
      <c r="BN126" s="126"/>
      <c r="BO126" s="1"/>
      <c r="BP126" s="1"/>
      <c r="BQ126" s="1"/>
    </row>
    <row r="127" spans="16:69" ht="13.5" customHeight="1">
      <c r="P127" s="86" t="e">
        <f t="shared" si="32"/>
        <v>#REF!</v>
      </c>
      <c r="X127" s="134">
        <f>COUNT(X124:X125)</f>
        <v>2</v>
      </c>
      <c r="Y127" s="133">
        <f>COUNT(Y124:Y125)</f>
        <v>0</v>
      </c>
      <c r="Z127" s="137">
        <f>COUNT(Z124:Z125)</f>
        <v>0</v>
      </c>
      <c r="AB127" s="134">
        <f>COUNT(AB124:AB125)</f>
        <v>2</v>
      </c>
      <c r="AC127" s="133">
        <f>COUNT(AC124:AC125)</f>
        <v>0</v>
      </c>
      <c r="AD127" s="137">
        <f>COUNT(AD124:AD125)</f>
        <v>0</v>
      </c>
      <c r="AF127" s="134">
        <f>COUNT(AF124:AF125)</f>
        <v>2</v>
      </c>
      <c r="AG127" s="133">
        <f>COUNT(AG124:AG125)</f>
        <v>0</v>
      </c>
      <c r="AH127" s="137">
        <f>COUNT(AH124:AH125)</f>
        <v>0</v>
      </c>
      <c r="AJ127" s="134">
        <f>COUNT(AJ124:AJ125)</f>
        <v>1</v>
      </c>
      <c r="AK127" s="133">
        <f>COUNT(AK124:AK125)</f>
        <v>1</v>
      </c>
      <c r="AL127" s="137">
        <f>COUNT(AL124:AL125)</f>
        <v>0</v>
      </c>
      <c r="AN127" s="134">
        <f>COUNT(AN124:AN125)</f>
        <v>1</v>
      </c>
      <c r="AO127" s="133">
        <f>COUNT(AO124:AO125)</f>
        <v>0</v>
      </c>
      <c r="AP127" s="137">
        <f>COUNT(AP124:AP125)</f>
        <v>1</v>
      </c>
      <c r="AR127" s="134">
        <f>COUNT(AR124:AR125)</f>
        <v>2</v>
      </c>
      <c r="AS127" s="133">
        <f>COUNT(AS124:AS125)</f>
        <v>0</v>
      </c>
      <c r="AT127" s="137">
        <f>COUNT(AT124:AT125)</f>
        <v>0</v>
      </c>
      <c r="AV127" s="134">
        <f>COUNT(AV124:AV125)</f>
        <v>2</v>
      </c>
      <c r="AW127" s="133">
        <f>COUNT(AW124:AW125)</f>
        <v>0</v>
      </c>
      <c r="AX127" s="137">
        <f>COUNT(AX124:AX125)</f>
        <v>0</v>
      </c>
      <c r="BJ127" s="42"/>
      <c r="BK127" s="42"/>
      <c r="BL127" s="42"/>
      <c r="BM127" s="151"/>
      <c r="BN127" s="151"/>
      <c r="BO127" s="1"/>
      <c r="BP127" s="1"/>
      <c r="BQ127" s="1"/>
    </row>
    <row r="128" spans="1:69" s="9" customFormat="1" ht="13.5" customHeight="1">
      <c r="A128" s="29">
        <v>18</v>
      </c>
      <c r="B128" s="63">
        <f>'СТАРТ+'!B62</f>
        <v>9</v>
      </c>
      <c r="C128" s="184" t="str">
        <f>'СТАРТ+'!C62</f>
        <v>МУЧКИНА АНАСТАСИЯ</v>
      </c>
      <c r="D128" s="185"/>
      <c r="E128" s="185"/>
      <c r="F128" s="186"/>
      <c r="G128" s="64"/>
      <c r="H128" s="65" t="str">
        <f>'СТАРТ+'!H62</f>
        <v>2Р</v>
      </c>
      <c r="I128" s="184">
        <f>'СТАРТ+'!I62</f>
        <v>2001</v>
      </c>
      <c r="J128" s="219" t="str">
        <f>'СТАРТ+'!J62</f>
        <v>ЧЕЛЯБИНСК,МБУДОДСДЮСШОР-7</v>
      </c>
      <c r="K128" s="66"/>
      <c r="L128" s="66"/>
      <c r="M128" s="66"/>
      <c r="N128" s="66"/>
      <c r="O128" s="47"/>
      <c r="P128" s="67" t="e">
        <f>SUM(O133)</f>
        <v>#REF!</v>
      </c>
      <c r="Q128" s="230" t="str">
        <f>'СТАРТ+'!O62</f>
        <v>ПИРОЖКОВ Ю.В.,ХАРЛАМОВ А.Е.</v>
      </c>
      <c r="R128" s="230"/>
      <c r="T128" s="38"/>
      <c r="U128" s="132"/>
      <c r="V128" s="131"/>
      <c r="W128" s="197" t="str">
        <f>C128</f>
        <v>МУЧКИНА АНАСТАСИЯ</v>
      </c>
      <c r="X128" s="198"/>
      <c r="Y128" s="198"/>
      <c r="Z128" s="199"/>
      <c r="AA128" s="197"/>
      <c r="AB128" s="197"/>
      <c r="AC128" s="197"/>
      <c r="AD128" s="197"/>
      <c r="AE128" s="196">
        <f>I128</f>
        <v>2001</v>
      </c>
      <c r="AF128" s="197" t="str">
        <f>J128</f>
        <v>ЧЕЛЯБИНСК,МБУДОДСДЮСШОР-7</v>
      </c>
      <c r="AG128" s="197"/>
      <c r="AH128" s="197"/>
      <c r="AI128" s="197"/>
      <c r="AJ128" s="197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28"/>
      <c r="BC128" s="129"/>
      <c r="BD128" s="130"/>
      <c r="BE128" s="29"/>
      <c r="BF128" s="29"/>
      <c r="BG128" s="160"/>
      <c r="BH128" s="160"/>
      <c r="BI128" s="161"/>
      <c r="BJ128" s="42"/>
      <c r="BK128" s="42"/>
      <c r="BL128" s="42"/>
      <c r="BM128" s="1"/>
      <c r="BN128" s="1"/>
      <c r="BO128" s="1"/>
      <c r="BP128" s="1"/>
      <c r="BQ128" s="1"/>
    </row>
    <row r="129" spans="1:69" s="9" customFormat="1" ht="13.5" customHeight="1" outlineLevel="1">
      <c r="A129" s="29"/>
      <c r="B129" s="63"/>
      <c r="C129" s="69"/>
      <c r="D129" s="47" t="str">
        <f>'СТАРТ+'!C63</f>
        <v>103В</v>
      </c>
      <c r="E129" s="63">
        <f>'СТАРТ+'!D63</f>
        <v>5</v>
      </c>
      <c r="F129" s="70" t="e">
        <f>'СТАРТ+'!E63</f>
        <v>#REF!</v>
      </c>
      <c r="G129" s="71">
        <v>5</v>
      </c>
      <c r="H129" s="71">
        <v>5</v>
      </c>
      <c r="I129" s="71">
        <v>5</v>
      </c>
      <c r="J129" s="71">
        <v>5</v>
      </c>
      <c r="K129" s="71">
        <v>5.5</v>
      </c>
      <c r="L129" s="71">
        <v>4.5</v>
      </c>
      <c r="M129" s="71">
        <v>5.5</v>
      </c>
      <c r="N129" s="268">
        <f>(SUM(G129:M129)-LARGE(G129:M129,1)-LARGE(G129:M129,2)-SMALL(G129:M129,1)-SMALL(G129:M129,2))</f>
        <v>15</v>
      </c>
      <c r="O129" s="73" t="e">
        <f>(SUM(G129:M129)-LARGE(G129:M129,1)-LARGE(G129:M129,2)-SMALL(G129:M129,1)-SMALL(G129:M129,2))*F129</f>
        <v>#REF!</v>
      </c>
      <c r="P129" s="86" t="e">
        <f aca="true" t="shared" si="34" ref="P129:P134">P128</f>
        <v>#REF!</v>
      </c>
      <c r="Q129" s="131"/>
      <c r="R129" s="230"/>
      <c r="S129" s="34"/>
      <c r="T129" s="39"/>
      <c r="U129" s="132" t="str">
        <f aca="true" t="shared" si="35" ref="U129:V132">D129</f>
        <v>103В</v>
      </c>
      <c r="V129" s="131">
        <f t="shared" si="35"/>
        <v>5</v>
      </c>
      <c r="W129" s="145">
        <f>ROUND(G129,1)</f>
        <v>5</v>
      </c>
      <c r="X129" s="138">
        <f>IF((AND(W129&gt;=$BE129,W129&lt;=$BF129)),0,"-")</f>
        <v>0</v>
      </c>
      <c r="Y129" s="139" t="str">
        <f>IF(W129&gt;$BF129,1,"-")</f>
        <v>-</v>
      </c>
      <c r="Z129" s="140" t="str">
        <f>IF(W129&lt;$BE129,-1,"-")</f>
        <v>-</v>
      </c>
      <c r="AA129" s="145">
        <f>H129</f>
        <v>5</v>
      </c>
      <c r="AB129" s="138">
        <f>IF((AND(AA129&gt;=$BE129,AA129&lt;=$BF129)),0,"-")</f>
        <v>0</v>
      </c>
      <c r="AC129" s="139" t="str">
        <f>IF(AA129&gt;$BF129,1,"-")</f>
        <v>-</v>
      </c>
      <c r="AD129" s="140" t="str">
        <f>IF(AA129&lt;$BE129,-1,"-")</f>
        <v>-</v>
      </c>
      <c r="AE129" s="145">
        <f>I129</f>
        <v>5</v>
      </c>
      <c r="AF129" s="138">
        <f>IF((AND(AE129&gt;=$BE129,AE129&lt;=$BF129)),0,"-")</f>
        <v>0</v>
      </c>
      <c r="AG129" s="139" t="str">
        <f>IF(AE129&gt;$BF129,1,"-")</f>
        <v>-</v>
      </c>
      <c r="AH129" s="140" t="str">
        <f>IF(AE129&lt;$BE129,-1,"-")</f>
        <v>-</v>
      </c>
      <c r="AI129" s="145">
        <f>J129</f>
        <v>5</v>
      </c>
      <c r="AJ129" s="138">
        <f>IF((AND(AI129&gt;=$BE129,AI129&lt;=$BF129)),0,"-")</f>
        <v>0</v>
      </c>
      <c r="AK129" s="139" t="str">
        <f>IF(AI129&gt;$BF129,1,"-")</f>
        <v>-</v>
      </c>
      <c r="AL129" s="140" t="str">
        <f>IF(AI129&lt;$BE129,-1,"-")</f>
        <v>-</v>
      </c>
      <c r="AM129" s="145">
        <f>K129</f>
        <v>5.5</v>
      </c>
      <c r="AN129" s="138">
        <f>IF((AND(AM129&gt;=$BE129,AM129&lt;=$BF129)),0,"-")</f>
        <v>0</v>
      </c>
      <c r="AO129" s="139" t="str">
        <f>IF(AM129&gt;$BF129,1,"-")</f>
        <v>-</v>
      </c>
      <c r="AP129" s="140" t="str">
        <f>IF(AM129&lt;$BE129,-1,"-")</f>
        <v>-</v>
      </c>
      <c r="AQ129" s="145">
        <f>L129</f>
        <v>4.5</v>
      </c>
      <c r="AR129" s="138">
        <f>IF((AND(AQ129&gt;=$BE129,AQ129&lt;=$BF129)),0,"-")</f>
        <v>0</v>
      </c>
      <c r="AS129" s="139" t="str">
        <f>IF(AQ129&gt;$BF129,1,"-")</f>
        <v>-</v>
      </c>
      <c r="AT129" s="140" t="str">
        <f>IF(AQ129&lt;$BE129,-1,"-")</f>
        <v>-</v>
      </c>
      <c r="AU129" s="145">
        <f>M129</f>
        <v>5.5</v>
      </c>
      <c r="AV129" s="138">
        <f>IF((AND(AU129&gt;=$BE129,AU129&lt;=$BF129)),0,"-")</f>
        <v>0</v>
      </c>
      <c r="AW129" s="139" t="str">
        <f>IF(AU129&gt;$BF129,1,"-")</f>
        <v>-</v>
      </c>
      <c r="AX129" s="152" t="str">
        <f>IF(AU129&lt;$BE129,-1,"-")</f>
        <v>-</v>
      </c>
      <c r="AY129" s="163">
        <v>1</v>
      </c>
      <c r="AZ129" s="163">
        <v>1</v>
      </c>
      <c r="BA129" s="154">
        <f>N129</f>
        <v>15</v>
      </c>
      <c r="BB129" s="146">
        <f>N129/3</f>
        <v>5</v>
      </c>
      <c r="BC129" s="149">
        <f>ROUND(BB129,1)</f>
        <v>5</v>
      </c>
      <c r="BD129" s="147">
        <f>MATCH(BC129,$P$225:$P$325,0)</f>
        <v>51</v>
      </c>
      <c r="BE129" s="165">
        <f>INDEX($Q$225:$Q$325,BD129,1)</f>
        <v>4.5</v>
      </c>
      <c r="BF129" s="165">
        <f>INDEX($R$225:$R$325,BD129,1)</f>
        <v>5.5</v>
      </c>
      <c r="BG129" s="162" t="str">
        <f>IF((AND(AY129=$BE129,AZ129=$BF129)),0,"-")</f>
        <v>-</v>
      </c>
      <c r="BH129" s="162" t="str">
        <f>IF(AY129&gt;$BE129,-1,"-")</f>
        <v>-</v>
      </c>
      <c r="BI129" s="162">
        <f>IF(AZ129&lt;=$BF129,1,"-")</f>
        <v>1</v>
      </c>
      <c r="BJ129" s="42"/>
      <c r="BK129" s="42"/>
      <c r="BL129" s="42"/>
      <c r="BM129" s="1"/>
      <c r="BN129" s="1"/>
      <c r="BO129" s="1"/>
      <c r="BP129" s="1"/>
      <c r="BQ129" s="1"/>
    </row>
    <row r="130" spans="1:69" s="9" customFormat="1" ht="13.5" customHeight="1" outlineLevel="1">
      <c r="A130" s="29"/>
      <c r="B130" s="63"/>
      <c r="C130" s="69"/>
      <c r="D130" s="47" t="str">
        <f>'СТАРТ+'!F63</f>
        <v>201С</v>
      </c>
      <c r="E130" s="63">
        <f>'СТАРТ+'!G63</f>
        <v>5</v>
      </c>
      <c r="F130" s="70" t="e">
        <f>'СТАРТ+'!H63</f>
        <v>#REF!</v>
      </c>
      <c r="G130" s="71">
        <v>4.5</v>
      </c>
      <c r="H130" s="71">
        <v>4.5</v>
      </c>
      <c r="I130" s="71">
        <v>5</v>
      </c>
      <c r="J130" s="71">
        <v>4.5</v>
      </c>
      <c r="K130" s="71">
        <v>5</v>
      </c>
      <c r="L130" s="71">
        <v>4.5</v>
      </c>
      <c r="M130" s="71">
        <v>5</v>
      </c>
      <c r="N130" s="268">
        <f>(SUM(G130:M130)-LARGE(G130:M130,1)-LARGE(G130:M130,2)-SMALL(G130:M130,1)-SMALL(G130:M130,2))</f>
        <v>14</v>
      </c>
      <c r="O130" s="73" t="e">
        <f>(SUM(G130:M130)-LARGE(G130:M130,1)-LARGE(G130:M130,2)-SMALL(G130:M130,1)-SMALL(G130:M130,2))*F130</f>
        <v>#REF!</v>
      </c>
      <c r="P130" s="86" t="e">
        <f t="shared" si="34"/>
        <v>#REF!</v>
      </c>
      <c r="Q130" s="188"/>
      <c r="R130" s="230"/>
      <c r="S130" s="34"/>
      <c r="T130" s="39"/>
      <c r="U130" s="132" t="str">
        <f t="shared" si="35"/>
        <v>201С</v>
      </c>
      <c r="V130" s="131">
        <f t="shared" si="35"/>
        <v>5</v>
      </c>
      <c r="W130" s="41">
        <f>ROUND(G130,1)</f>
        <v>4.5</v>
      </c>
      <c r="X130" s="141">
        <f>IF((AND(W130&gt;=BE130,W130&lt;=BF130)),0,"-")</f>
        <v>0</v>
      </c>
      <c r="Y130" s="135" t="str">
        <f>IF(W130&gt;BF130,1,"-")</f>
        <v>-</v>
      </c>
      <c r="Z130" s="136" t="str">
        <f>IF(W130&lt;BE130,-1,"-")</f>
        <v>-</v>
      </c>
      <c r="AA130" s="41">
        <f>H130</f>
        <v>4.5</v>
      </c>
      <c r="AB130" s="141">
        <f>IF((AND(AA130&gt;=$BE130,AA130&lt;=$BF130)),0,"-")</f>
        <v>0</v>
      </c>
      <c r="AC130" s="135" t="str">
        <f>IF(AA130&gt;$BF130,1,"-")</f>
        <v>-</v>
      </c>
      <c r="AD130" s="136" t="str">
        <f>IF(AA130&lt;$BE130,-1,"-")</f>
        <v>-</v>
      </c>
      <c r="AE130" s="41">
        <f>I130</f>
        <v>5</v>
      </c>
      <c r="AF130" s="141">
        <f>IF((AND(AE130&gt;=$BE130,AE130&lt;=$BF130)),0,"-")</f>
        <v>0</v>
      </c>
      <c r="AG130" s="135" t="str">
        <f>IF(AE130&gt;$BF130,1,"-")</f>
        <v>-</v>
      </c>
      <c r="AH130" s="136" t="str">
        <f>IF(AE130&lt;$BE130,-1,"-")</f>
        <v>-</v>
      </c>
      <c r="AI130" s="41">
        <f>J130</f>
        <v>4.5</v>
      </c>
      <c r="AJ130" s="141">
        <f>IF((AND(AI130&gt;=$BE130,AI130&lt;=$BF130)),0,"-")</f>
        <v>0</v>
      </c>
      <c r="AK130" s="135" t="str">
        <f>IF(AI130&gt;$BF130,1,"-")</f>
        <v>-</v>
      </c>
      <c r="AL130" s="136" t="str">
        <f>IF(AI130&lt;$BE130,-1,"-")</f>
        <v>-</v>
      </c>
      <c r="AM130" s="41">
        <f>K130</f>
        <v>5</v>
      </c>
      <c r="AN130" s="141">
        <f>IF((AND(AM130&gt;=$BE130,AM130&lt;=$BF130)),0,"-")</f>
        <v>0</v>
      </c>
      <c r="AO130" s="135" t="str">
        <f>IF(AM130&gt;$BF130,1,"-")</f>
        <v>-</v>
      </c>
      <c r="AP130" s="136" t="str">
        <f>IF(AM130&lt;$BE130,-1,"-")</f>
        <v>-</v>
      </c>
      <c r="AQ130" s="41">
        <f>L130</f>
        <v>4.5</v>
      </c>
      <c r="AR130" s="141">
        <f>IF((AND(AQ130&gt;=$BE130,AQ130&lt;=$BF130)),0,"-")</f>
        <v>0</v>
      </c>
      <c r="AS130" s="135" t="str">
        <f>IF(AQ130&gt;$BF130,1,"-")</f>
        <v>-</v>
      </c>
      <c r="AT130" s="136" t="str">
        <f>IF(AQ130&lt;$BE130,-1,"-")</f>
        <v>-</v>
      </c>
      <c r="AU130" s="41">
        <f>M130</f>
        <v>5</v>
      </c>
      <c r="AV130" s="141">
        <f>IF((AND(AU130&gt;=$BE130,AU130&lt;=$BF130)),0,"-")</f>
        <v>0</v>
      </c>
      <c r="AW130" s="135" t="str">
        <f>IF(AU130&gt;$BF130,1,"-")</f>
        <v>-</v>
      </c>
      <c r="AX130" s="153" t="str">
        <f>IF(AU130&lt;$BE130,-1,"-")</f>
        <v>-</v>
      </c>
      <c r="AY130" s="163">
        <v>2</v>
      </c>
      <c r="AZ130" s="163">
        <v>2.5</v>
      </c>
      <c r="BA130" s="155">
        <f>N130</f>
        <v>14</v>
      </c>
      <c r="BB130" s="45">
        <f>N130/3</f>
        <v>4.666666666666667</v>
      </c>
      <c r="BC130" s="150">
        <f>ROUND(BB130,1)</f>
        <v>4.7</v>
      </c>
      <c r="BD130" s="148">
        <f>MATCH(BC130,$P$225:$P$325,0)</f>
        <v>48</v>
      </c>
      <c r="BE130" s="165">
        <f>INDEX($Q$225:$Q$325,BD130,1)</f>
        <v>4.5</v>
      </c>
      <c r="BF130" s="165">
        <f>INDEX($R$225:$R$325,BD130,1)</f>
        <v>5</v>
      </c>
      <c r="BG130" s="162" t="str">
        <f>IF((AND(AY130=$BE130,AZ130=$BF130)),0,"-")</f>
        <v>-</v>
      </c>
      <c r="BH130" s="162" t="str">
        <f>IF(AY130&gt;$BE130,-1,"-")</f>
        <v>-</v>
      </c>
      <c r="BI130" s="162">
        <f>IF(AZ130&lt;=$BF130,1,"-")</f>
        <v>1</v>
      </c>
      <c r="BJ130" s="42"/>
      <c r="BK130" s="42"/>
      <c r="BL130" s="42"/>
      <c r="BM130" s="35"/>
      <c r="BN130" s="1"/>
      <c r="BO130" s="1"/>
      <c r="BP130" s="1"/>
      <c r="BQ130" s="1"/>
    </row>
    <row r="131" spans="2:69" ht="13.5" customHeight="1" outlineLevel="1">
      <c r="B131" s="75"/>
      <c r="C131" s="76"/>
      <c r="D131" s="47" t="str">
        <f>'СТАРТ+'!I63</f>
        <v>403С</v>
      </c>
      <c r="E131" s="63">
        <f>'СТАРТ+'!J63</f>
        <v>5</v>
      </c>
      <c r="F131" s="70" t="e">
        <f>'СТАРТ+'!K63</f>
        <v>#REF!</v>
      </c>
      <c r="G131" s="71">
        <v>5.5</v>
      </c>
      <c r="H131" s="71">
        <v>5.5</v>
      </c>
      <c r="I131" s="71">
        <v>4.5</v>
      </c>
      <c r="J131" s="71">
        <v>4.5</v>
      </c>
      <c r="K131" s="71">
        <v>4.5</v>
      </c>
      <c r="L131" s="71">
        <v>5.5</v>
      </c>
      <c r="M131" s="71">
        <v>5.5</v>
      </c>
      <c r="N131" s="268">
        <f>(SUM(G131:M131)-LARGE(G131:M131,1)-LARGE(G131:M131,2)-SMALL(G131:M131,1)-SMALL(G131:M131,2))</f>
        <v>15.5</v>
      </c>
      <c r="O131" s="73" t="e">
        <f>(SUM(G131:M131)-LARGE(G131:M131,1)-LARGE(G131:M131,2)-SMALL(G131:M131,1)-SMALL(G131:M131,2))*F131</f>
        <v>#REF!</v>
      </c>
      <c r="P131" s="86" t="e">
        <f t="shared" si="34"/>
        <v>#REF!</v>
      </c>
      <c r="Q131" s="188"/>
      <c r="R131" s="231"/>
      <c r="S131" s="8"/>
      <c r="T131" s="40"/>
      <c r="U131" s="187" t="str">
        <f t="shared" si="35"/>
        <v>403С</v>
      </c>
      <c r="V131" s="188">
        <f t="shared" si="35"/>
        <v>5</v>
      </c>
      <c r="W131" s="41">
        <f>ROUND(G131,1)</f>
        <v>5.5</v>
      </c>
      <c r="X131" s="141">
        <f>IF((AND(W131&gt;=BE131,W131&lt;=BF131)),0,"-")</f>
        <v>0</v>
      </c>
      <c r="Y131" s="135" t="str">
        <f>IF(W131&gt;BF131,1,"-")</f>
        <v>-</v>
      </c>
      <c r="Z131" s="136" t="str">
        <f>IF(W131&lt;BE131,-1,"-")</f>
        <v>-</v>
      </c>
      <c r="AA131" s="41">
        <f>H131</f>
        <v>5.5</v>
      </c>
      <c r="AB131" s="141">
        <f>IF((AND(AA131&gt;=$BE131,AA131&lt;=$BF131)),0,"-")</f>
        <v>0</v>
      </c>
      <c r="AC131" s="135" t="str">
        <f>IF(AA131&gt;$BF131,1,"-")</f>
        <v>-</v>
      </c>
      <c r="AD131" s="136" t="str">
        <f>IF(AA131&lt;$BE131,-1,"-")</f>
        <v>-</v>
      </c>
      <c r="AE131" s="41">
        <f>I131</f>
        <v>4.5</v>
      </c>
      <c r="AF131" s="141" t="str">
        <f>IF((AND(AE131&gt;=$BE131,AE131&lt;=$BF131)),0,"-")</f>
        <v>-</v>
      </c>
      <c r="AG131" s="135" t="str">
        <f>IF(AE131&gt;$BF131,1,"-")</f>
        <v>-</v>
      </c>
      <c r="AH131" s="136">
        <f>IF(AE131&lt;$BE131,-1,"-")</f>
        <v>-1</v>
      </c>
      <c r="AI131" s="41">
        <f>J131</f>
        <v>4.5</v>
      </c>
      <c r="AJ131" s="141" t="str">
        <f>IF((AND(AI131&gt;=$BE131,AI131&lt;=$BF131)),0,"-")</f>
        <v>-</v>
      </c>
      <c r="AK131" s="135" t="str">
        <f>IF(AI131&gt;$BF131,1,"-")</f>
        <v>-</v>
      </c>
      <c r="AL131" s="136">
        <f>IF(AI131&lt;$BE131,-1,"-")</f>
        <v>-1</v>
      </c>
      <c r="AM131" s="41">
        <f>K131</f>
        <v>4.5</v>
      </c>
      <c r="AN131" s="141" t="str">
        <f>IF((AND(AM131&gt;=$BE131,AM131&lt;=$BF131)),0,"-")</f>
        <v>-</v>
      </c>
      <c r="AO131" s="135" t="str">
        <f>IF(AM131&gt;$BF131,1,"-")</f>
        <v>-</v>
      </c>
      <c r="AP131" s="136">
        <f>IF(AM131&lt;$BE131,-1,"-")</f>
        <v>-1</v>
      </c>
      <c r="AQ131" s="41">
        <f>L131</f>
        <v>5.5</v>
      </c>
      <c r="AR131" s="141">
        <f>IF((AND(AQ131&gt;=$BE131,AQ131&lt;=$BF131)),0,"-")</f>
        <v>0</v>
      </c>
      <c r="AS131" s="135" t="str">
        <f>IF(AQ131&gt;$BF131,1,"-")</f>
        <v>-</v>
      </c>
      <c r="AT131" s="136" t="str">
        <f>IF(AQ131&lt;$BE131,-1,"-")</f>
        <v>-</v>
      </c>
      <c r="AU131" s="41">
        <f>M131</f>
        <v>5.5</v>
      </c>
      <c r="AV131" s="141">
        <f>IF((AND(AU131&gt;=$BE131,AU131&lt;=$BF131)),0,"-")</f>
        <v>0</v>
      </c>
      <c r="AW131" s="135" t="str">
        <f>IF(AU131&gt;$BF131,1,"-")</f>
        <v>-</v>
      </c>
      <c r="AX131" s="153" t="str">
        <f>IF(AU131&lt;$BE131,-1,"-")</f>
        <v>-</v>
      </c>
      <c r="AY131" s="189">
        <v>5</v>
      </c>
      <c r="AZ131" s="189">
        <v>5.5</v>
      </c>
      <c r="BA131" s="190">
        <f>N131</f>
        <v>15.5</v>
      </c>
      <c r="BB131" s="45">
        <f>N131/3</f>
        <v>5.166666666666667</v>
      </c>
      <c r="BC131" s="150">
        <f>ROUND(BB131,1)</f>
        <v>5.2</v>
      </c>
      <c r="BD131" s="148">
        <f>MATCH(BC131,$P$225:$P$325,0)</f>
        <v>53</v>
      </c>
      <c r="BE131" s="165">
        <f>INDEX($Q$225:$Q$325,BD131,1)</f>
        <v>5</v>
      </c>
      <c r="BF131" s="165">
        <f>INDEX($R$225:$R$325,BD131,1)</f>
        <v>5.5</v>
      </c>
      <c r="BG131" s="191">
        <f>IF((AND(AY131=$BE131,AZ131=$BF131)),0,"-")</f>
        <v>0</v>
      </c>
      <c r="BH131" s="191" t="str">
        <f>IF(AY131&gt;$BE131,-1,"-")</f>
        <v>-</v>
      </c>
      <c r="BI131" s="191">
        <f>IF(AZ131&lt;=$BF131,1,"-")</f>
        <v>1</v>
      </c>
      <c r="BJ131" s="126"/>
      <c r="BK131" s="126"/>
      <c r="BL131" s="126"/>
      <c r="BM131" s="1"/>
      <c r="BN131" s="1"/>
      <c r="BO131" s="1"/>
      <c r="BP131" s="1"/>
      <c r="BQ131" s="1"/>
    </row>
    <row r="132" spans="2:69" ht="13.5" customHeight="1" outlineLevel="1">
      <c r="B132" s="75"/>
      <c r="C132" s="76"/>
      <c r="D132" s="47" t="str">
        <f>'СТАРТ+'!L63</f>
        <v>612В</v>
      </c>
      <c r="E132" s="63">
        <f>'СТАРТ+'!M63</f>
        <v>5</v>
      </c>
      <c r="F132" s="70" t="e">
        <f>'СТАРТ+'!N63</f>
        <v>#REF!</v>
      </c>
      <c r="G132" s="71">
        <v>5</v>
      </c>
      <c r="H132" s="71">
        <v>5</v>
      </c>
      <c r="I132" s="71">
        <v>5</v>
      </c>
      <c r="J132" s="71">
        <v>4</v>
      </c>
      <c r="K132" s="71">
        <v>4</v>
      </c>
      <c r="L132" s="71">
        <v>4</v>
      </c>
      <c r="M132" s="71">
        <v>5</v>
      </c>
      <c r="N132" s="268">
        <f>(SUM(G132:M132)-LARGE(G132:M132,1)-LARGE(G132:M132,2)-SMALL(G132:M132,1)-SMALL(G132:M132,2))</f>
        <v>14</v>
      </c>
      <c r="O132" s="73" t="e">
        <f>(SUM(G132:M132)-LARGE(G132:M132,1)-LARGE(G132:M132,2)-SMALL(G132:M132,1)-SMALL(G132:M132,2))*F132</f>
        <v>#REF!</v>
      </c>
      <c r="P132" s="86" t="e">
        <f t="shared" si="34"/>
        <v>#REF!</v>
      </c>
      <c r="Q132" s="232"/>
      <c r="R132" s="231"/>
      <c r="S132" s="8"/>
      <c r="T132" s="40"/>
      <c r="U132" s="132" t="str">
        <f t="shared" si="35"/>
        <v>612В</v>
      </c>
      <c r="V132" s="131">
        <f t="shared" si="35"/>
        <v>5</v>
      </c>
      <c r="W132" s="41">
        <f>ROUND(G132,1)</f>
        <v>5</v>
      </c>
      <c r="X132" s="141">
        <f>IF((AND(W132&gt;=BE132,W132&lt;=BF132)),0,"-")</f>
        <v>0</v>
      </c>
      <c r="Y132" s="135" t="str">
        <f>IF(W132&gt;BF132,1,"-")</f>
        <v>-</v>
      </c>
      <c r="Z132" s="136" t="str">
        <f>IF(W132&lt;BE132,-1,"-")</f>
        <v>-</v>
      </c>
      <c r="AA132" s="41">
        <f>H132</f>
        <v>5</v>
      </c>
      <c r="AB132" s="141">
        <f>IF((AND(AA132&gt;=$BE132,AA132&lt;=$BF132)),0,"-")</f>
        <v>0</v>
      </c>
      <c r="AC132" s="135" t="str">
        <f>IF(AA132&gt;$BF132,1,"-")</f>
        <v>-</v>
      </c>
      <c r="AD132" s="136" t="str">
        <f>IF(AA132&lt;$BE132,-1,"-")</f>
        <v>-</v>
      </c>
      <c r="AE132" s="41">
        <f>I132</f>
        <v>5</v>
      </c>
      <c r="AF132" s="141">
        <f>IF((AND(AE132&gt;=$BE132,AE132&lt;=$BF132)),0,"-")</f>
        <v>0</v>
      </c>
      <c r="AG132" s="135" t="str">
        <f>IF(AE132&gt;$BF132,1,"-")</f>
        <v>-</v>
      </c>
      <c r="AH132" s="136" t="str">
        <f>IF(AE132&lt;$BE132,-1,"-")</f>
        <v>-</v>
      </c>
      <c r="AI132" s="41">
        <f>J132</f>
        <v>4</v>
      </c>
      <c r="AJ132" s="141" t="str">
        <f>IF((AND(AI132&gt;=$BE132,AI132&lt;=$BF132)),0,"-")</f>
        <v>-</v>
      </c>
      <c r="AK132" s="135" t="str">
        <f>IF(AI132&gt;$BF132,1,"-")</f>
        <v>-</v>
      </c>
      <c r="AL132" s="136">
        <f>IF(AI132&lt;$BE132,-1,"-")</f>
        <v>-1</v>
      </c>
      <c r="AM132" s="41">
        <f>K132</f>
        <v>4</v>
      </c>
      <c r="AN132" s="141" t="str">
        <f>IF((AND(AM132&gt;=$BE132,AM132&lt;=$BF132)),0,"-")</f>
        <v>-</v>
      </c>
      <c r="AO132" s="135" t="str">
        <f>IF(AM132&gt;$BF132,1,"-")</f>
        <v>-</v>
      </c>
      <c r="AP132" s="136">
        <f>IF(AM132&lt;$BE132,-1,"-")</f>
        <v>-1</v>
      </c>
      <c r="AQ132" s="41">
        <f>L132</f>
        <v>4</v>
      </c>
      <c r="AR132" s="141" t="str">
        <f>IF((AND(AQ132&gt;=$BE132,AQ132&lt;=$BF132)),0,"-")</f>
        <v>-</v>
      </c>
      <c r="AS132" s="135" t="str">
        <f>IF(AQ132&gt;$BF132,1,"-")</f>
        <v>-</v>
      </c>
      <c r="AT132" s="136">
        <f>IF(AQ132&lt;$BE132,-1,"-")</f>
        <v>-1</v>
      </c>
      <c r="AU132" s="41">
        <f>M132</f>
        <v>5</v>
      </c>
      <c r="AV132" s="141">
        <f>IF((AND(AU132&gt;=$BE132,AU132&lt;=$BF132)),0,"-")</f>
        <v>0</v>
      </c>
      <c r="AW132" s="135" t="str">
        <f>IF(AU132&gt;$BF132,1,"-")</f>
        <v>-</v>
      </c>
      <c r="AX132" s="153" t="str">
        <f>IF(AU132&lt;$BE132,-1,"-")</f>
        <v>-</v>
      </c>
      <c r="AY132" s="169">
        <v>7</v>
      </c>
      <c r="AZ132" s="169">
        <v>7.5</v>
      </c>
      <c r="BA132" s="155">
        <f>N132</f>
        <v>14</v>
      </c>
      <c r="BB132" s="45">
        <f>N132/3</f>
        <v>4.666666666666667</v>
      </c>
      <c r="BC132" s="150">
        <f>ROUND(BB132,1)</f>
        <v>4.7</v>
      </c>
      <c r="BD132" s="148">
        <f>MATCH(BC132,$P$225:$P$325,0)</f>
        <v>48</v>
      </c>
      <c r="BE132" s="165">
        <f>INDEX($Q$225:$Q$325,BD132,1)</f>
        <v>4.5</v>
      </c>
      <c r="BF132" s="165">
        <f>INDEX($R$225:$R$325,BD132,1)</f>
        <v>5</v>
      </c>
      <c r="BG132" s="170" t="str">
        <f>IF((AND(AY132=$BE132,AZ132=$BF132)),0,"-")</f>
        <v>-</v>
      </c>
      <c r="BH132" s="170">
        <f>IF(AY132&gt;$BE132,-1,"-")</f>
        <v>-1</v>
      </c>
      <c r="BI132" s="170" t="str">
        <f>IF(AZ132&lt;=$BF132,1,"-")</f>
        <v>-</v>
      </c>
      <c r="BJ132" s="42"/>
      <c r="BK132" s="42"/>
      <c r="BL132" s="42"/>
      <c r="BM132" s="151"/>
      <c r="BN132" s="151"/>
      <c r="BO132" s="1"/>
      <c r="BP132" s="1"/>
      <c r="BQ132" s="1"/>
    </row>
    <row r="133" spans="2:69" ht="13.5" customHeight="1" outlineLevel="1">
      <c r="B133" s="75"/>
      <c r="C133" s="79"/>
      <c r="D133" s="80" t="s">
        <v>3</v>
      </c>
      <c r="E133" s="65"/>
      <c r="F133" s="81" t="e">
        <f>SUM(F129:F132)</f>
        <v>#REF!</v>
      </c>
      <c r="G133" s="82">
        <v>7.6</v>
      </c>
      <c r="H133" s="83" t="e">
        <f>SUM(G133-F133)</f>
        <v>#REF!</v>
      </c>
      <c r="I133" s="83"/>
      <c r="J133" s="83"/>
      <c r="K133" s="83"/>
      <c r="L133" s="83"/>
      <c r="M133" s="83"/>
      <c r="N133" s="269"/>
      <c r="O133" s="260" t="e">
        <f>SUM(O129:O132)</f>
        <v>#REF!</v>
      </c>
      <c r="P133" s="86" t="e">
        <f t="shared" si="34"/>
        <v>#REF!</v>
      </c>
      <c r="Q133" s="63"/>
      <c r="R133" s="231"/>
      <c r="S133" s="8"/>
      <c r="T133" s="40"/>
      <c r="X133" s="142">
        <f>COUNT(X129:X130)</f>
        <v>2</v>
      </c>
      <c r="Y133" s="143">
        <f>COUNT(Y129:Y130)</f>
        <v>0</v>
      </c>
      <c r="Z133" s="144">
        <f>COUNT(Z129:Z130)</f>
        <v>0</v>
      </c>
      <c r="AA133" s="107"/>
      <c r="AB133" s="142">
        <f>COUNT(AB129:AB130)</f>
        <v>2</v>
      </c>
      <c r="AC133" s="143">
        <f>COUNT(AC129:AC130)</f>
        <v>0</v>
      </c>
      <c r="AD133" s="144">
        <f>COUNT(AD129:AD130)</f>
        <v>0</v>
      </c>
      <c r="AE133" s="107"/>
      <c r="AF133" s="142">
        <f>COUNT(AF129:AF130)</f>
        <v>2</v>
      </c>
      <c r="AG133" s="143">
        <f>COUNT(AG129:AG130)</f>
        <v>0</v>
      </c>
      <c r="AH133" s="144">
        <f>COUNT(AH129:AH130)</f>
        <v>0</v>
      </c>
      <c r="AI133" s="107"/>
      <c r="AJ133" s="142">
        <f>COUNT(AJ129:AJ130)</f>
        <v>2</v>
      </c>
      <c r="AK133" s="143">
        <f>COUNT(AK129:AK130)</f>
        <v>0</v>
      </c>
      <c r="AL133" s="144">
        <f>COUNT(AL129:AL130)</f>
        <v>0</v>
      </c>
      <c r="AM133" s="107"/>
      <c r="AN133" s="142">
        <f>COUNT(AN129:AN130)</f>
        <v>2</v>
      </c>
      <c r="AO133" s="143">
        <f>COUNT(AO129:AO130)</f>
        <v>0</v>
      </c>
      <c r="AP133" s="144">
        <f>COUNT(AP129:AP130)</f>
        <v>0</v>
      </c>
      <c r="AQ133" s="107"/>
      <c r="AR133" s="142">
        <f>COUNT(AR129:AR130)</f>
        <v>2</v>
      </c>
      <c r="AS133" s="143">
        <f>COUNT(AS129:AS130)</f>
        <v>0</v>
      </c>
      <c r="AT133" s="144">
        <f>COUNT(AT129:AT130)</f>
        <v>0</v>
      </c>
      <c r="AU133" s="107"/>
      <c r="AV133" s="142">
        <f>COUNT(AV129:AV130)</f>
        <v>2</v>
      </c>
      <c r="AW133" s="143">
        <f>COUNT(AW129:AW130)</f>
        <v>0</v>
      </c>
      <c r="AX133" s="144">
        <f>COUNT(AX129:AX130)</f>
        <v>0</v>
      </c>
      <c r="AY133" s="47"/>
      <c r="AZ133" s="47"/>
      <c r="BG133" s="166">
        <f>COUNT(BG129:BG132)</f>
        <v>1</v>
      </c>
      <c r="BH133" s="167">
        <f>COUNT(BH129:BH132)</f>
        <v>1</v>
      </c>
      <c r="BI133" s="168">
        <f>COUNT(BI129:BI132)</f>
        <v>3</v>
      </c>
      <c r="BJ133" s="42"/>
      <c r="BK133" s="42"/>
      <c r="BL133" s="42"/>
      <c r="BM133" s="126"/>
      <c r="BN133" s="126"/>
      <c r="BO133" s="1"/>
      <c r="BP133" s="1"/>
      <c r="BQ133" s="1"/>
    </row>
    <row r="134" spans="16:69" ht="13.5" customHeight="1">
      <c r="P134" s="86" t="e">
        <f t="shared" si="34"/>
        <v>#REF!</v>
      </c>
      <c r="X134" s="134">
        <f>COUNT(X131:X132)</f>
        <v>2</v>
      </c>
      <c r="Y134" s="133">
        <f>COUNT(Y131:Y132)</f>
        <v>0</v>
      </c>
      <c r="Z134" s="137">
        <f>COUNT(Z131:Z132)</f>
        <v>0</v>
      </c>
      <c r="AB134" s="134">
        <f>COUNT(AB131:AB132)</f>
        <v>2</v>
      </c>
      <c r="AC134" s="133">
        <f>COUNT(AC131:AC132)</f>
        <v>0</v>
      </c>
      <c r="AD134" s="137">
        <f>COUNT(AD131:AD132)</f>
        <v>0</v>
      </c>
      <c r="AF134" s="134">
        <f>COUNT(AF131:AF132)</f>
        <v>1</v>
      </c>
      <c r="AG134" s="133">
        <f>COUNT(AG131:AG132)</f>
        <v>0</v>
      </c>
      <c r="AH134" s="137">
        <f>COUNT(AH131:AH132)</f>
        <v>1</v>
      </c>
      <c r="AJ134" s="134">
        <f>COUNT(AJ131:AJ132)</f>
        <v>0</v>
      </c>
      <c r="AK134" s="133">
        <f>COUNT(AK131:AK132)</f>
        <v>0</v>
      </c>
      <c r="AL134" s="137">
        <f>COUNT(AL131:AL132)</f>
        <v>2</v>
      </c>
      <c r="AN134" s="134">
        <f>COUNT(AN131:AN132)</f>
        <v>0</v>
      </c>
      <c r="AO134" s="133">
        <f>COUNT(AO131:AO132)</f>
        <v>0</v>
      </c>
      <c r="AP134" s="137">
        <f>COUNT(AP131:AP132)</f>
        <v>2</v>
      </c>
      <c r="AR134" s="134">
        <f>COUNT(AR131:AR132)</f>
        <v>1</v>
      </c>
      <c r="AS134" s="133">
        <f>COUNT(AS131:AS132)</f>
        <v>0</v>
      </c>
      <c r="AT134" s="137">
        <f>COUNT(AT131:AT132)</f>
        <v>1</v>
      </c>
      <c r="AV134" s="134">
        <f>COUNT(AV131:AV132)</f>
        <v>2</v>
      </c>
      <c r="AW134" s="133">
        <f>COUNT(AW131:AW132)</f>
        <v>0</v>
      </c>
      <c r="AX134" s="137">
        <f>COUNT(AX131:AX132)</f>
        <v>0</v>
      </c>
      <c r="BJ134" s="42"/>
      <c r="BK134" s="42"/>
      <c r="BL134" s="42"/>
      <c r="BM134" s="151"/>
      <c r="BN134" s="151"/>
      <c r="BO134" s="1"/>
      <c r="BP134" s="1"/>
      <c r="BQ134" s="1"/>
    </row>
    <row r="135" spans="1:69" s="9" customFormat="1" ht="13.5" customHeight="1">
      <c r="A135" s="29">
        <v>19</v>
      </c>
      <c r="B135" s="63">
        <f>'СТАРТ+'!B90</f>
        <v>13</v>
      </c>
      <c r="C135" s="184" t="str">
        <f>'СТАРТ+'!C90</f>
        <v>ТИХОМИРОВА ИРИНА</v>
      </c>
      <c r="D135" s="185"/>
      <c r="E135" s="185"/>
      <c r="F135" s="186"/>
      <c r="G135" s="64"/>
      <c r="H135" s="214" t="str">
        <f>'СТАРТ+'!H90</f>
        <v>1Р</v>
      </c>
      <c r="I135" s="184">
        <f>'СТАРТ+'!I90</f>
        <v>2001</v>
      </c>
      <c r="J135" s="219" t="str">
        <f>'СТАРТ+'!J90</f>
        <v>МОСКВА,ЦСКА,СДЮСШОР</v>
      </c>
      <c r="K135" s="66"/>
      <c r="L135" s="66"/>
      <c r="M135" s="66"/>
      <c r="N135" s="66"/>
      <c r="O135" s="47"/>
      <c r="P135" s="67" t="e">
        <f>SUM(O140)</f>
        <v>#REF!</v>
      </c>
      <c r="Q135" s="230" t="str">
        <f>'СТАРТ+'!O90</f>
        <v>ГАЛЬПЕРИНЫ С.Г.,Р.Д.</v>
      </c>
      <c r="R135" s="230"/>
      <c r="T135" s="38"/>
      <c r="U135" s="132"/>
      <c r="V135" s="131"/>
      <c r="W135" s="197"/>
      <c r="X135" s="198" t="str">
        <f>C135</f>
        <v>ТИХОМИРОВА ИРИНА</v>
      </c>
      <c r="Y135" s="198"/>
      <c r="Z135" s="199"/>
      <c r="AA135" s="197"/>
      <c r="AB135" s="197"/>
      <c r="AC135" s="197"/>
      <c r="AD135" s="197"/>
      <c r="AE135" s="196">
        <f>I135</f>
        <v>2001</v>
      </c>
      <c r="AF135" s="197" t="str">
        <f>J135</f>
        <v>МОСКВА,ЦСКА,СДЮСШОР</v>
      </c>
      <c r="AG135" s="197"/>
      <c r="AH135" s="197"/>
      <c r="AI135" s="197"/>
      <c r="AJ135" s="197"/>
      <c r="AK135" s="197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28"/>
      <c r="BC135" s="129"/>
      <c r="BD135" s="130"/>
      <c r="BE135" s="29"/>
      <c r="BF135" s="29"/>
      <c r="BG135" s="160"/>
      <c r="BH135" s="160"/>
      <c r="BI135" s="161"/>
      <c r="BJ135" s="42"/>
      <c r="BK135" s="42"/>
      <c r="BL135" s="42"/>
      <c r="BM135" s="1"/>
      <c r="BN135" s="1"/>
      <c r="BO135" s="1"/>
      <c r="BP135" s="1"/>
      <c r="BQ135" s="1"/>
    </row>
    <row r="136" spans="1:69" s="9" customFormat="1" ht="13.5" customHeight="1" outlineLevel="1">
      <c r="A136" s="29"/>
      <c r="B136" s="63"/>
      <c r="C136" s="69"/>
      <c r="D136" s="47" t="str">
        <f>'СТАРТ+'!C91</f>
        <v>103В</v>
      </c>
      <c r="E136" s="63">
        <f>'СТАРТ+'!D91</f>
        <v>5</v>
      </c>
      <c r="F136" s="70" t="e">
        <f>'СТАРТ+'!E91</f>
        <v>#REF!</v>
      </c>
      <c r="G136" s="71">
        <v>5.5</v>
      </c>
      <c r="H136" s="71">
        <v>5</v>
      </c>
      <c r="I136" s="71">
        <v>6</v>
      </c>
      <c r="J136" s="71">
        <v>5.5</v>
      </c>
      <c r="K136" s="71">
        <v>5.5</v>
      </c>
      <c r="L136" s="71">
        <v>6</v>
      </c>
      <c r="M136" s="71">
        <v>6</v>
      </c>
      <c r="N136" s="268">
        <f>(SUM(G136:M136)-LARGE(G136:M136,1)-LARGE(G136:M136,2)-SMALL(G136:M136,1)-SMALL(G136:M136,2))</f>
        <v>17</v>
      </c>
      <c r="O136" s="73" t="e">
        <f>(SUM(G136:M136)-LARGE(G136:M136,1)-LARGE(G136:M136,2)-SMALL(G136:M136,1)-SMALL(G136:M136,2))*F136</f>
        <v>#REF!</v>
      </c>
      <c r="P136" s="86" t="e">
        <f aca="true" t="shared" si="36" ref="P136:P141">P135</f>
        <v>#REF!</v>
      </c>
      <c r="Q136" s="131"/>
      <c r="R136" s="230"/>
      <c r="S136" s="34"/>
      <c r="T136" s="39"/>
      <c r="U136" s="132" t="str">
        <f aca="true" t="shared" si="37" ref="U136:V139">D136</f>
        <v>103В</v>
      </c>
      <c r="V136" s="131">
        <f t="shared" si="37"/>
        <v>5</v>
      </c>
      <c r="W136" s="145">
        <f>ROUND(G136,1)</f>
        <v>5.5</v>
      </c>
      <c r="X136" s="138">
        <f>IF((AND(W136&gt;=$BE136,W136&lt;=$BF136)),0,"-")</f>
        <v>0</v>
      </c>
      <c r="Y136" s="139" t="str">
        <f>IF(W136&gt;$BF136,1,"-")</f>
        <v>-</v>
      </c>
      <c r="Z136" s="140" t="str">
        <f>IF(W136&lt;$BE136,-1,"-")</f>
        <v>-</v>
      </c>
      <c r="AA136" s="145">
        <f>H136</f>
        <v>5</v>
      </c>
      <c r="AB136" s="138" t="str">
        <f>IF((AND(AA136&gt;=$BE136,AA136&lt;=$BF136)),0,"-")</f>
        <v>-</v>
      </c>
      <c r="AC136" s="139" t="str">
        <f>IF(AA136&gt;$BF136,1,"-")</f>
        <v>-</v>
      </c>
      <c r="AD136" s="140">
        <f>IF(AA136&lt;$BE136,-1,"-")</f>
        <v>-1</v>
      </c>
      <c r="AE136" s="145">
        <f>I136</f>
        <v>6</v>
      </c>
      <c r="AF136" s="138">
        <f>IF((AND(AE136&gt;=$BE136,AE136&lt;=$BF136)),0,"-")</f>
        <v>0</v>
      </c>
      <c r="AG136" s="139" t="str">
        <f>IF(AE136&gt;$BF136,1,"-")</f>
        <v>-</v>
      </c>
      <c r="AH136" s="140" t="str">
        <f>IF(AE136&lt;$BE136,-1,"-")</f>
        <v>-</v>
      </c>
      <c r="AI136" s="145">
        <f>J136</f>
        <v>5.5</v>
      </c>
      <c r="AJ136" s="138">
        <f>IF((AND(AI136&gt;=$BE136,AI136&lt;=$BF136)),0,"-")</f>
        <v>0</v>
      </c>
      <c r="AK136" s="139" t="str">
        <f>IF(AI136&gt;$BF136,1,"-")</f>
        <v>-</v>
      </c>
      <c r="AL136" s="140" t="str">
        <f>IF(AI136&lt;$BE136,-1,"-")</f>
        <v>-</v>
      </c>
      <c r="AM136" s="145">
        <f>K136</f>
        <v>5.5</v>
      </c>
      <c r="AN136" s="138">
        <f>IF((AND(AM136&gt;=$BE136,AM136&lt;=$BF136)),0,"-")</f>
        <v>0</v>
      </c>
      <c r="AO136" s="139" t="str">
        <f>IF(AM136&gt;$BF136,1,"-")</f>
        <v>-</v>
      </c>
      <c r="AP136" s="140" t="str">
        <f>IF(AM136&lt;$BE136,-1,"-")</f>
        <v>-</v>
      </c>
      <c r="AQ136" s="145">
        <f>L136</f>
        <v>6</v>
      </c>
      <c r="AR136" s="138">
        <f>IF((AND(AQ136&gt;=$BE136,AQ136&lt;=$BF136)),0,"-")</f>
        <v>0</v>
      </c>
      <c r="AS136" s="139" t="str">
        <f>IF(AQ136&gt;$BF136,1,"-")</f>
        <v>-</v>
      </c>
      <c r="AT136" s="140" t="str">
        <f>IF(AQ136&lt;$BE136,-1,"-")</f>
        <v>-</v>
      </c>
      <c r="AU136" s="145">
        <f>M136</f>
        <v>6</v>
      </c>
      <c r="AV136" s="138">
        <f>IF((AND(AU136&gt;=$BE136,AU136&lt;=$BF136)),0,"-")</f>
        <v>0</v>
      </c>
      <c r="AW136" s="139" t="str">
        <f>IF(AU136&gt;$BF136,1,"-")</f>
        <v>-</v>
      </c>
      <c r="AX136" s="152" t="str">
        <f>IF(AU136&lt;$BE136,-1,"-")</f>
        <v>-</v>
      </c>
      <c r="AY136" s="163">
        <v>1</v>
      </c>
      <c r="AZ136" s="163">
        <v>1</v>
      </c>
      <c r="BA136" s="154">
        <f>N136</f>
        <v>17</v>
      </c>
      <c r="BB136" s="146">
        <f>N136/3</f>
        <v>5.666666666666667</v>
      </c>
      <c r="BC136" s="149">
        <f>ROUND(BB136,1)</f>
        <v>5.7</v>
      </c>
      <c r="BD136" s="147">
        <f>MATCH(BC136,$P$225:$P$325,0)</f>
        <v>58</v>
      </c>
      <c r="BE136" s="165">
        <f>INDEX($Q$225:$Q$325,BD136,1)</f>
        <v>5.5</v>
      </c>
      <c r="BF136" s="165">
        <f>INDEX($R$225:$R$325,BD136,1)</f>
        <v>6</v>
      </c>
      <c r="BG136" s="162" t="str">
        <f>IF((AND(AY136=$BE136,AZ136=$BF136)),0,"-")</f>
        <v>-</v>
      </c>
      <c r="BH136" s="162" t="str">
        <f>IF(AY136&gt;$BE136,-1,"-")</f>
        <v>-</v>
      </c>
      <c r="BI136" s="162">
        <f>IF(AZ136&lt;=$BF136,1,"-")</f>
        <v>1</v>
      </c>
      <c r="BJ136" s="42"/>
      <c r="BK136" s="42"/>
      <c r="BL136" s="42"/>
      <c r="BM136" s="1"/>
      <c r="BN136" s="1"/>
      <c r="BO136" s="1"/>
      <c r="BP136" s="1"/>
      <c r="BQ136" s="1"/>
    </row>
    <row r="137" spans="1:69" s="9" customFormat="1" ht="13.5" customHeight="1" outlineLevel="1">
      <c r="A137" s="29"/>
      <c r="B137" s="63"/>
      <c r="C137" s="69"/>
      <c r="D137" s="47" t="str">
        <f>'СТАРТ+'!F91</f>
        <v>201В</v>
      </c>
      <c r="E137" s="63">
        <f>'СТАРТ+'!G91</f>
        <v>5</v>
      </c>
      <c r="F137" s="70" t="e">
        <f>'СТАРТ+'!H91</f>
        <v>#REF!</v>
      </c>
      <c r="G137" s="71">
        <v>5</v>
      </c>
      <c r="H137" s="71">
        <v>4.5</v>
      </c>
      <c r="I137" s="71">
        <v>4.5</v>
      </c>
      <c r="J137" s="71">
        <v>4.5</v>
      </c>
      <c r="K137" s="71">
        <v>5.5</v>
      </c>
      <c r="L137" s="71">
        <v>5</v>
      </c>
      <c r="M137" s="71">
        <v>4.5</v>
      </c>
      <c r="N137" s="268">
        <f>(SUM(G137:M137)-LARGE(G137:M137,1)-LARGE(G137:M137,2)-SMALL(G137:M137,1)-SMALL(G137:M137,2))</f>
        <v>14</v>
      </c>
      <c r="O137" s="73" t="e">
        <f>(SUM(G137:M137)-LARGE(G137:M137,1)-LARGE(G137:M137,2)-SMALL(G137:M137,1)-SMALL(G137:M137,2))*F137</f>
        <v>#REF!</v>
      </c>
      <c r="P137" s="86" t="e">
        <f t="shared" si="36"/>
        <v>#REF!</v>
      </c>
      <c r="Q137" s="188"/>
      <c r="R137" s="230"/>
      <c r="S137" s="34"/>
      <c r="T137" s="39"/>
      <c r="U137" s="132" t="str">
        <f t="shared" si="37"/>
        <v>201В</v>
      </c>
      <c r="V137" s="131">
        <f t="shared" si="37"/>
        <v>5</v>
      </c>
      <c r="W137" s="41">
        <f>ROUND(G137,1)</f>
        <v>5</v>
      </c>
      <c r="X137" s="141">
        <f>IF((AND(W137&gt;=BE137,W137&lt;=BF137)),0,"-")</f>
        <v>0</v>
      </c>
      <c r="Y137" s="135" t="str">
        <f>IF(W137&gt;BF137,1,"-")</f>
        <v>-</v>
      </c>
      <c r="Z137" s="136" t="str">
        <f>IF(W137&lt;BE137,-1,"-")</f>
        <v>-</v>
      </c>
      <c r="AA137" s="41">
        <f>H137</f>
        <v>4.5</v>
      </c>
      <c r="AB137" s="141">
        <f>IF((AND(AA137&gt;=$BE137,AA137&lt;=$BF137)),0,"-")</f>
        <v>0</v>
      </c>
      <c r="AC137" s="135" t="str">
        <f>IF(AA137&gt;$BF137,1,"-")</f>
        <v>-</v>
      </c>
      <c r="AD137" s="136" t="str">
        <f>IF(AA137&lt;$BE137,-1,"-")</f>
        <v>-</v>
      </c>
      <c r="AE137" s="41">
        <f>I137</f>
        <v>4.5</v>
      </c>
      <c r="AF137" s="141">
        <f>IF((AND(AE137&gt;=$BE137,AE137&lt;=$BF137)),0,"-")</f>
        <v>0</v>
      </c>
      <c r="AG137" s="135" t="str">
        <f>IF(AE137&gt;$BF137,1,"-")</f>
        <v>-</v>
      </c>
      <c r="AH137" s="136" t="str">
        <f>IF(AE137&lt;$BE137,-1,"-")</f>
        <v>-</v>
      </c>
      <c r="AI137" s="41">
        <f>J137</f>
        <v>4.5</v>
      </c>
      <c r="AJ137" s="141">
        <f>IF((AND(AI137&gt;=$BE137,AI137&lt;=$BF137)),0,"-")</f>
        <v>0</v>
      </c>
      <c r="AK137" s="135" t="str">
        <f>IF(AI137&gt;$BF137,1,"-")</f>
        <v>-</v>
      </c>
      <c r="AL137" s="136" t="str">
        <f>IF(AI137&lt;$BE137,-1,"-")</f>
        <v>-</v>
      </c>
      <c r="AM137" s="41">
        <f>K137</f>
        <v>5.5</v>
      </c>
      <c r="AN137" s="141" t="str">
        <f>IF((AND(AM137&gt;=$BE137,AM137&lt;=$BF137)),0,"-")</f>
        <v>-</v>
      </c>
      <c r="AO137" s="135">
        <f>IF(AM137&gt;$BF137,1,"-")</f>
        <v>1</v>
      </c>
      <c r="AP137" s="136" t="str">
        <f>IF(AM137&lt;$BE137,-1,"-")</f>
        <v>-</v>
      </c>
      <c r="AQ137" s="41">
        <f>L137</f>
        <v>5</v>
      </c>
      <c r="AR137" s="141">
        <f>IF((AND(AQ137&gt;=$BE137,AQ137&lt;=$BF137)),0,"-")</f>
        <v>0</v>
      </c>
      <c r="AS137" s="135" t="str">
        <f>IF(AQ137&gt;$BF137,1,"-")</f>
        <v>-</v>
      </c>
      <c r="AT137" s="136" t="str">
        <f>IF(AQ137&lt;$BE137,-1,"-")</f>
        <v>-</v>
      </c>
      <c r="AU137" s="41">
        <f>M137</f>
        <v>4.5</v>
      </c>
      <c r="AV137" s="141">
        <f>IF((AND(AU137&gt;=$BE137,AU137&lt;=$BF137)),0,"-")</f>
        <v>0</v>
      </c>
      <c r="AW137" s="135" t="str">
        <f>IF(AU137&gt;$BF137,1,"-")</f>
        <v>-</v>
      </c>
      <c r="AX137" s="153" t="str">
        <f>IF(AU137&lt;$BE137,-1,"-")</f>
        <v>-</v>
      </c>
      <c r="AY137" s="163">
        <v>1</v>
      </c>
      <c r="AZ137" s="163">
        <v>1</v>
      </c>
      <c r="BA137" s="155">
        <f>N137</f>
        <v>14</v>
      </c>
      <c r="BB137" s="45">
        <f>N137/3</f>
        <v>4.666666666666667</v>
      </c>
      <c r="BC137" s="150">
        <f>ROUND(BB137,1)</f>
        <v>4.7</v>
      </c>
      <c r="BD137" s="148">
        <f>MATCH(BC137,$P$225:$P$325,0)</f>
        <v>48</v>
      </c>
      <c r="BE137" s="165">
        <f>INDEX($Q$225:$Q$325,BD137,1)</f>
        <v>4.5</v>
      </c>
      <c r="BF137" s="165">
        <f>INDEX($R$225:$R$325,BD137,1)</f>
        <v>5</v>
      </c>
      <c r="BG137" s="162" t="str">
        <f>IF((AND(AY137=$BE137,AZ137=$BF137)),0,"-")</f>
        <v>-</v>
      </c>
      <c r="BH137" s="162" t="str">
        <f>IF(AY137&gt;$BE137,-1,"-")</f>
        <v>-</v>
      </c>
      <c r="BI137" s="162">
        <f>IF(AZ137&lt;=$BF137,1,"-")</f>
        <v>1</v>
      </c>
      <c r="BJ137" s="42"/>
      <c r="BK137" s="42"/>
      <c r="BL137" s="42"/>
      <c r="BM137" s="35"/>
      <c r="BN137" s="1"/>
      <c r="BO137" s="1"/>
      <c r="BP137" s="1"/>
      <c r="BQ137" s="1"/>
    </row>
    <row r="138" spans="2:69" ht="13.5" customHeight="1" outlineLevel="1">
      <c r="B138" s="75"/>
      <c r="C138" s="76"/>
      <c r="D138" s="47" t="str">
        <f>'СТАРТ+'!I91</f>
        <v>301С</v>
      </c>
      <c r="E138" s="63">
        <f>'СТАРТ+'!J91</f>
        <v>5</v>
      </c>
      <c r="F138" s="70" t="e">
        <f>'СТАРТ+'!K91</f>
        <v>#REF!</v>
      </c>
      <c r="G138" s="71">
        <v>5.5</v>
      </c>
      <c r="H138" s="71">
        <v>5.5</v>
      </c>
      <c r="I138" s="71">
        <v>5</v>
      </c>
      <c r="J138" s="71">
        <v>4.5</v>
      </c>
      <c r="K138" s="71">
        <v>6</v>
      </c>
      <c r="L138" s="71">
        <v>5</v>
      </c>
      <c r="M138" s="71">
        <v>5.5</v>
      </c>
      <c r="N138" s="268">
        <f>(SUM(G138:M138)-LARGE(G138:M138,1)-LARGE(G138:M138,2)-SMALL(G138:M138,1)-SMALL(G138:M138,2))</f>
        <v>16</v>
      </c>
      <c r="O138" s="73" t="e">
        <f>(SUM(G138:M138)-LARGE(G138:M138,1)-LARGE(G138:M138,2)-SMALL(G138:M138,1)-SMALL(G138:M138,2))*F138</f>
        <v>#REF!</v>
      </c>
      <c r="P138" s="86" t="e">
        <f t="shared" si="36"/>
        <v>#REF!</v>
      </c>
      <c r="Q138" s="188"/>
      <c r="R138" s="231"/>
      <c r="S138" s="8"/>
      <c r="T138" s="40"/>
      <c r="U138" s="187" t="str">
        <f t="shared" si="37"/>
        <v>301С</v>
      </c>
      <c r="V138" s="188">
        <f t="shared" si="37"/>
        <v>5</v>
      </c>
      <c r="W138" s="41">
        <f>ROUND(G138,1)</f>
        <v>5.5</v>
      </c>
      <c r="X138" s="141">
        <f>IF((AND(W138&gt;=BE138,W138&lt;=BF138)),0,"-")</f>
        <v>0</v>
      </c>
      <c r="Y138" s="135" t="str">
        <f>IF(W138&gt;BF138,1,"-")</f>
        <v>-</v>
      </c>
      <c r="Z138" s="136" t="str">
        <f>IF(W138&lt;BE138,-1,"-")</f>
        <v>-</v>
      </c>
      <c r="AA138" s="41">
        <f>H138</f>
        <v>5.5</v>
      </c>
      <c r="AB138" s="141">
        <f>IF((AND(AA138&gt;=$BE138,AA138&lt;=$BF138)),0,"-")</f>
        <v>0</v>
      </c>
      <c r="AC138" s="135" t="str">
        <f>IF(AA138&gt;$BF138,1,"-")</f>
        <v>-</v>
      </c>
      <c r="AD138" s="136" t="str">
        <f>IF(AA138&lt;$BE138,-1,"-")</f>
        <v>-</v>
      </c>
      <c r="AE138" s="41">
        <f>I138</f>
        <v>5</v>
      </c>
      <c r="AF138" s="141">
        <f>IF((AND(AE138&gt;=$BE138,AE138&lt;=$BF138)),0,"-")</f>
        <v>0</v>
      </c>
      <c r="AG138" s="135" t="str">
        <f>IF(AE138&gt;$BF138,1,"-")</f>
        <v>-</v>
      </c>
      <c r="AH138" s="136" t="str">
        <f>IF(AE138&lt;$BE138,-1,"-")</f>
        <v>-</v>
      </c>
      <c r="AI138" s="41">
        <f>J138</f>
        <v>4.5</v>
      </c>
      <c r="AJ138" s="141" t="str">
        <f>IF((AND(AI138&gt;=$BE138,AI138&lt;=$BF138)),0,"-")</f>
        <v>-</v>
      </c>
      <c r="AK138" s="135" t="str">
        <f>IF(AI138&gt;$BF138,1,"-")</f>
        <v>-</v>
      </c>
      <c r="AL138" s="136">
        <f>IF(AI138&lt;$BE138,-1,"-")</f>
        <v>-1</v>
      </c>
      <c r="AM138" s="41">
        <f>K138</f>
        <v>6</v>
      </c>
      <c r="AN138" s="141" t="str">
        <f>IF((AND(AM138&gt;=$BE138,AM138&lt;=$BF138)),0,"-")</f>
        <v>-</v>
      </c>
      <c r="AO138" s="135">
        <f>IF(AM138&gt;$BF138,1,"-")</f>
        <v>1</v>
      </c>
      <c r="AP138" s="136" t="str">
        <f>IF(AM138&lt;$BE138,-1,"-")</f>
        <v>-</v>
      </c>
      <c r="AQ138" s="41">
        <f>L138</f>
        <v>5</v>
      </c>
      <c r="AR138" s="141">
        <f>IF((AND(AQ138&gt;=$BE138,AQ138&lt;=$BF138)),0,"-")</f>
        <v>0</v>
      </c>
      <c r="AS138" s="135" t="str">
        <f>IF(AQ138&gt;$BF138,1,"-")</f>
        <v>-</v>
      </c>
      <c r="AT138" s="136" t="str">
        <f>IF(AQ138&lt;$BE138,-1,"-")</f>
        <v>-</v>
      </c>
      <c r="AU138" s="41">
        <f>M138</f>
        <v>5.5</v>
      </c>
      <c r="AV138" s="141">
        <f>IF((AND(AU138&gt;=$BE138,AU138&lt;=$BF138)),0,"-")</f>
        <v>0</v>
      </c>
      <c r="AW138" s="135" t="str">
        <f>IF(AU138&gt;$BF138,1,"-")</f>
        <v>-</v>
      </c>
      <c r="AX138" s="153" t="str">
        <f>IF(AU138&lt;$BE138,-1,"-")</f>
        <v>-</v>
      </c>
      <c r="AY138" s="189">
        <v>1</v>
      </c>
      <c r="AZ138" s="189">
        <v>1</v>
      </c>
      <c r="BA138" s="190">
        <f>N138</f>
        <v>16</v>
      </c>
      <c r="BB138" s="45">
        <f>N138/3</f>
        <v>5.333333333333333</v>
      </c>
      <c r="BC138" s="150">
        <f>ROUND(BB138,1)</f>
        <v>5.3</v>
      </c>
      <c r="BD138" s="148">
        <f>MATCH(BC138,$P$225:$P$325,0)</f>
        <v>54</v>
      </c>
      <c r="BE138" s="165">
        <f>INDEX($Q$225:$Q$325,BD138,1)</f>
        <v>5</v>
      </c>
      <c r="BF138" s="165">
        <f>INDEX($R$225:$R$325,BD138,1)</f>
        <v>5.5</v>
      </c>
      <c r="BG138" s="191" t="str">
        <f>IF((AND(AY138=$BE138,AZ138=$BF138)),0,"-")</f>
        <v>-</v>
      </c>
      <c r="BH138" s="191" t="str">
        <f>IF(AY138&gt;$BE138,-1,"-")</f>
        <v>-</v>
      </c>
      <c r="BI138" s="191">
        <f>IF(AZ138&lt;=$BF138,1,"-")</f>
        <v>1</v>
      </c>
      <c r="BJ138" s="126"/>
      <c r="BK138" s="126"/>
      <c r="BL138" s="126"/>
      <c r="BM138" s="1"/>
      <c r="BN138" s="1"/>
      <c r="BO138" s="1"/>
      <c r="BP138" s="1"/>
      <c r="BQ138" s="1"/>
    </row>
    <row r="139" spans="2:69" ht="13.5" customHeight="1" outlineLevel="1">
      <c r="B139" s="75"/>
      <c r="C139" s="76"/>
      <c r="D139" s="47" t="str">
        <f>'СТАРТ+'!L91</f>
        <v>401В</v>
      </c>
      <c r="E139" s="63">
        <f>'СТАРТ+'!M91</f>
        <v>5</v>
      </c>
      <c r="F139" s="70" t="e">
        <f>'СТАРТ+'!N91</f>
        <v>#REF!</v>
      </c>
      <c r="G139" s="71">
        <v>6</v>
      </c>
      <c r="H139" s="71">
        <v>5.5</v>
      </c>
      <c r="I139" s="71">
        <v>6</v>
      </c>
      <c r="J139" s="71">
        <v>6</v>
      </c>
      <c r="K139" s="71">
        <v>5.5</v>
      </c>
      <c r="L139" s="71">
        <v>5.5</v>
      </c>
      <c r="M139" s="71">
        <v>6</v>
      </c>
      <c r="N139" s="268">
        <f>(SUM(G139:M139)-LARGE(G139:M139,1)-LARGE(G139:M139,2)-SMALL(G139:M139,1)-SMALL(G139:M139,2))</f>
        <v>17.5</v>
      </c>
      <c r="O139" s="73" t="e">
        <f>(SUM(G139:M139)-LARGE(G139:M139,1)-LARGE(G139:M139,2)-SMALL(G139:M139,1)-SMALL(G139:M139,2))*F139</f>
        <v>#REF!</v>
      </c>
      <c r="P139" s="86" t="e">
        <f t="shared" si="36"/>
        <v>#REF!</v>
      </c>
      <c r="Q139" s="232"/>
      <c r="R139" s="231"/>
      <c r="S139" s="8"/>
      <c r="T139" s="40"/>
      <c r="U139" s="132" t="str">
        <f t="shared" si="37"/>
        <v>401В</v>
      </c>
      <c r="V139" s="131">
        <f t="shared" si="37"/>
        <v>5</v>
      </c>
      <c r="W139" s="41">
        <f>ROUND(G139,1)</f>
        <v>6</v>
      </c>
      <c r="X139" s="141">
        <f>IF((AND(W139&gt;=BE139,W139&lt;=BF139)),0,"-")</f>
        <v>0</v>
      </c>
      <c r="Y139" s="135" t="str">
        <f>IF(W139&gt;BF139,1,"-")</f>
        <v>-</v>
      </c>
      <c r="Z139" s="136" t="str">
        <f>IF(W139&lt;BE139,-1,"-")</f>
        <v>-</v>
      </c>
      <c r="AA139" s="41">
        <f>H139</f>
        <v>5.5</v>
      </c>
      <c r="AB139" s="141">
        <f>IF((AND(AA139&gt;=$BE139,AA139&lt;=$BF139)),0,"-")</f>
        <v>0</v>
      </c>
      <c r="AC139" s="135" t="str">
        <f>IF(AA139&gt;$BF139,1,"-")</f>
        <v>-</v>
      </c>
      <c r="AD139" s="136" t="str">
        <f>IF(AA139&lt;$BE139,-1,"-")</f>
        <v>-</v>
      </c>
      <c r="AE139" s="41">
        <f>I139</f>
        <v>6</v>
      </c>
      <c r="AF139" s="141">
        <f>IF((AND(AE139&gt;=$BE139,AE139&lt;=$BF139)),0,"-")</f>
        <v>0</v>
      </c>
      <c r="AG139" s="135" t="str">
        <f>IF(AE139&gt;$BF139,1,"-")</f>
        <v>-</v>
      </c>
      <c r="AH139" s="136" t="str">
        <f>IF(AE139&lt;$BE139,-1,"-")</f>
        <v>-</v>
      </c>
      <c r="AI139" s="41">
        <f>J139</f>
        <v>6</v>
      </c>
      <c r="AJ139" s="141">
        <f>IF((AND(AI139&gt;=$BE139,AI139&lt;=$BF139)),0,"-")</f>
        <v>0</v>
      </c>
      <c r="AK139" s="135" t="str">
        <f>IF(AI139&gt;$BF139,1,"-")</f>
        <v>-</v>
      </c>
      <c r="AL139" s="136" t="str">
        <f>IF(AI139&lt;$BE139,-1,"-")</f>
        <v>-</v>
      </c>
      <c r="AM139" s="41">
        <f>K139</f>
        <v>5.5</v>
      </c>
      <c r="AN139" s="141">
        <f>IF((AND(AM139&gt;=$BE139,AM139&lt;=$BF139)),0,"-")</f>
        <v>0</v>
      </c>
      <c r="AO139" s="135" t="str">
        <f>IF(AM139&gt;$BF139,1,"-")</f>
        <v>-</v>
      </c>
      <c r="AP139" s="136" t="str">
        <f>IF(AM139&lt;$BE139,-1,"-")</f>
        <v>-</v>
      </c>
      <c r="AQ139" s="41">
        <f>L139</f>
        <v>5.5</v>
      </c>
      <c r="AR139" s="141">
        <f>IF((AND(AQ139&gt;=$BE139,AQ139&lt;=$BF139)),0,"-")</f>
        <v>0</v>
      </c>
      <c r="AS139" s="135" t="str">
        <f>IF(AQ139&gt;$BF139,1,"-")</f>
        <v>-</v>
      </c>
      <c r="AT139" s="136" t="str">
        <f>IF(AQ139&lt;$BE139,-1,"-")</f>
        <v>-</v>
      </c>
      <c r="AU139" s="41">
        <f>M139</f>
        <v>6</v>
      </c>
      <c r="AV139" s="141">
        <f>IF((AND(AU139&gt;=$BE139,AU139&lt;=$BF139)),0,"-")</f>
        <v>0</v>
      </c>
      <c r="AW139" s="135" t="str">
        <f>IF(AU139&gt;$BF139,1,"-")</f>
        <v>-</v>
      </c>
      <c r="AX139" s="153" t="str">
        <f>IF(AU139&lt;$BE139,-1,"-")</f>
        <v>-</v>
      </c>
      <c r="AY139" s="169">
        <v>1</v>
      </c>
      <c r="AZ139" s="169">
        <v>1</v>
      </c>
      <c r="BA139" s="155">
        <f>N139</f>
        <v>17.5</v>
      </c>
      <c r="BB139" s="45">
        <f>N139/3</f>
        <v>5.833333333333333</v>
      </c>
      <c r="BC139" s="150">
        <f>ROUND(BB139,1)</f>
        <v>5.8</v>
      </c>
      <c r="BD139" s="148">
        <f>MATCH(BC139,$P$225:$P$325,0)</f>
        <v>59</v>
      </c>
      <c r="BE139" s="165">
        <f>INDEX($Q$225:$Q$325,BD139,1)</f>
        <v>5.5</v>
      </c>
      <c r="BF139" s="165">
        <f>INDEX($R$225:$R$325,BD139,1)</f>
        <v>6</v>
      </c>
      <c r="BG139" s="170" t="str">
        <f>IF((AND(AY139=$BE139,AZ139=$BF139)),0,"-")</f>
        <v>-</v>
      </c>
      <c r="BH139" s="170" t="str">
        <f>IF(AY139&gt;$BE139,-1,"-")</f>
        <v>-</v>
      </c>
      <c r="BI139" s="170">
        <f>IF(AZ139&lt;=$BF139,1,"-")</f>
        <v>1</v>
      </c>
      <c r="BJ139" s="42"/>
      <c r="BK139" s="42"/>
      <c r="BL139" s="42"/>
      <c r="BM139" s="151"/>
      <c r="BN139" s="151"/>
      <c r="BO139" s="1"/>
      <c r="BP139" s="1"/>
      <c r="BQ139" s="1"/>
    </row>
    <row r="140" spans="2:69" ht="13.5" customHeight="1" outlineLevel="1">
      <c r="B140" s="75"/>
      <c r="C140" s="79"/>
      <c r="D140" s="80" t="s">
        <v>3</v>
      </c>
      <c r="E140" s="65"/>
      <c r="F140" s="81" t="e">
        <f>SUM(F136:F139)</f>
        <v>#REF!</v>
      </c>
      <c r="G140" s="82">
        <v>7.6</v>
      </c>
      <c r="H140" s="83" t="e">
        <f>SUM(G140-F140)</f>
        <v>#REF!</v>
      </c>
      <c r="I140" s="83"/>
      <c r="J140" s="83"/>
      <c r="K140" s="83"/>
      <c r="L140" s="83"/>
      <c r="M140" s="83"/>
      <c r="N140" s="269"/>
      <c r="O140" s="260" t="e">
        <f>SUM(O136:O139)</f>
        <v>#REF!</v>
      </c>
      <c r="P140" s="86" t="e">
        <f t="shared" si="36"/>
        <v>#REF!</v>
      </c>
      <c r="Q140" s="63"/>
      <c r="R140" s="231"/>
      <c r="S140" s="8"/>
      <c r="T140" s="40"/>
      <c r="X140" s="142">
        <f>COUNT(X136:X137)</f>
        <v>2</v>
      </c>
      <c r="Y140" s="143">
        <f>COUNT(Y136:Y137)</f>
        <v>0</v>
      </c>
      <c r="Z140" s="144">
        <f>COUNT(Z136:Z137)</f>
        <v>0</v>
      </c>
      <c r="AA140" s="107"/>
      <c r="AB140" s="142">
        <f>COUNT(AB136:AB137)</f>
        <v>1</v>
      </c>
      <c r="AC140" s="143">
        <f>COUNT(AC136:AC137)</f>
        <v>0</v>
      </c>
      <c r="AD140" s="144">
        <f>COUNT(AD136:AD137)</f>
        <v>1</v>
      </c>
      <c r="AE140" s="107"/>
      <c r="AF140" s="142">
        <f>COUNT(AF136:AF137)</f>
        <v>2</v>
      </c>
      <c r="AG140" s="143">
        <f>COUNT(AG136:AG137)</f>
        <v>0</v>
      </c>
      <c r="AH140" s="144">
        <f>COUNT(AH136:AH137)</f>
        <v>0</v>
      </c>
      <c r="AI140" s="107"/>
      <c r="AJ140" s="142">
        <f>COUNT(AJ136:AJ137)</f>
        <v>2</v>
      </c>
      <c r="AK140" s="143">
        <f>COUNT(AK136:AK137)</f>
        <v>0</v>
      </c>
      <c r="AL140" s="144">
        <f>COUNT(AL136:AL137)</f>
        <v>0</v>
      </c>
      <c r="AM140" s="107"/>
      <c r="AN140" s="142">
        <f>COUNT(AN136:AN137)</f>
        <v>1</v>
      </c>
      <c r="AO140" s="143">
        <f>COUNT(AO136:AO137)</f>
        <v>1</v>
      </c>
      <c r="AP140" s="144">
        <f>COUNT(AP136:AP137)</f>
        <v>0</v>
      </c>
      <c r="AQ140" s="107"/>
      <c r="AR140" s="142">
        <f>COUNT(AR136:AR137)</f>
        <v>2</v>
      </c>
      <c r="AS140" s="143">
        <f>COUNT(AS136:AS137)</f>
        <v>0</v>
      </c>
      <c r="AT140" s="144">
        <f>COUNT(AT136:AT137)</f>
        <v>0</v>
      </c>
      <c r="AU140" s="107"/>
      <c r="AV140" s="142">
        <f>COUNT(AV136:AV137)</f>
        <v>2</v>
      </c>
      <c r="AW140" s="143">
        <f>COUNT(AW136:AW137)</f>
        <v>0</v>
      </c>
      <c r="AX140" s="144">
        <f>COUNT(AX136:AX137)</f>
        <v>0</v>
      </c>
      <c r="AY140" s="47"/>
      <c r="AZ140" s="47"/>
      <c r="BG140" s="166">
        <f>COUNT(BG136:BG139)</f>
        <v>0</v>
      </c>
      <c r="BH140" s="167">
        <f>COUNT(BH136:BH139)</f>
        <v>0</v>
      </c>
      <c r="BI140" s="168">
        <f>COUNT(BI136:BI139)</f>
        <v>4</v>
      </c>
      <c r="BJ140" s="42"/>
      <c r="BK140" s="42"/>
      <c r="BL140" s="42"/>
      <c r="BM140" s="126"/>
      <c r="BN140" s="126"/>
      <c r="BO140" s="1"/>
      <c r="BP140" s="1"/>
      <c r="BQ140" s="1"/>
    </row>
    <row r="141" spans="16:69" ht="13.5" customHeight="1">
      <c r="P141" s="86" t="e">
        <f t="shared" si="36"/>
        <v>#REF!</v>
      </c>
      <c r="X141" s="134">
        <f>COUNT(X138:X139)</f>
        <v>2</v>
      </c>
      <c r="Y141" s="133">
        <f>COUNT(Y138:Y139)</f>
        <v>0</v>
      </c>
      <c r="Z141" s="137">
        <f>COUNT(Z138:Z139)</f>
        <v>0</v>
      </c>
      <c r="AB141" s="134">
        <f>COUNT(AB138:AB139)</f>
        <v>2</v>
      </c>
      <c r="AC141" s="133">
        <f>COUNT(AC138:AC139)</f>
        <v>0</v>
      </c>
      <c r="AD141" s="137">
        <f>COUNT(AD138:AD139)</f>
        <v>0</v>
      </c>
      <c r="AF141" s="134">
        <f>COUNT(AF138:AF139)</f>
        <v>2</v>
      </c>
      <c r="AG141" s="133">
        <f>COUNT(AG138:AG139)</f>
        <v>0</v>
      </c>
      <c r="AH141" s="137">
        <f>COUNT(AH138:AH139)</f>
        <v>0</v>
      </c>
      <c r="AJ141" s="134">
        <f>COUNT(AJ138:AJ139)</f>
        <v>1</v>
      </c>
      <c r="AK141" s="133">
        <f>COUNT(AK138:AK139)</f>
        <v>0</v>
      </c>
      <c r="AL141" s="137">
        <f>COUNT(AL138:AL139)</f>
        <v>1</v>
      </c>
      <c r="AN141" s="134">
        <f>COUNT(AN138:AN139)</f>
        <v>1</v>
      </c>
      <c r="AO141" s="133">
        <f>COUNT(AO138:AO139)</f>
        <v>1</v>
      </c>
      <c r="AP141" s="137">
        <f>COUNT(AP138:AP139)</f>
        <v>0</v>
      </c>
      <c r="AR141" s="134">
        <f>COUNT(AR138:AR139)</f>
        <v>2</v>
      </c>
      <c r="AS141" s="133">
        <f>COUNT(AS138:AS139)</f>
        <v>0</v>
      </c>
      <c r="AT141" s="137">
        <f>COUNT(AT138:AT139)</f>
        <v>0</v>
      </c>
      <c r="AV141" s="134">
        <f>COUNT(AV138:AV139)</f>
        <v>2</v>
      </c>
      <c r="AW141" s="133">
        <f>COUNT(AW138:AW139)</f>
        <v>0</v>
      </c>
      <c r="AX141" s="137">
        <f>COUNT(AX138:AX139)</f>
        <v>0</v>
      </c>
      <c r="BJ141" s="42"/>
      <c r="BK141" s="42"/>
      <c r="BL141" s="42"/>
      <c r="BM141" s="151"/>
      <c r="BN141" s="151"/>
      <c r="BO141" s="1"/>
      <c r="BP141" s="1"/>
      <c r="BQ141" s="1"/>
    </row>
    <row r="142" spans="1:69" s="9" customFormat="1" ht="13.5" customHeight="1">
      <c r="A142" s="29">
        <v>20</v>
      </c>
      <c r="B142" s="63">
        <f>'СТАРТ+'!B55</f>
        <v>8</v>
      </c>
      <c r="C142" s="184" t="str">
        <f>'СТАРТ+'!C55</f>
        <v>АБДУЛАТИПОВА ЗАИРА</v>
      </c>
      <c r="D142" s="185"/>
      <c r="E142" s="185"/>
      <c r="F142" s="186"/>
      <c r="G142" s="64"/>
      <c r="H142" s="65" t="str">
        <f>'СТАРТ+'!H55</f>
        <v>2Р</v>
      </c>
      <c r="I142" s="184">
        <f>'СТАРТ+'!I55</f>
        <v>2002</v>
      </c>
      <c r="J142" s="219" t="str">
        <f>'СТАРТ+'!J55</f>
        <v>ТОЛЬЯТТИ,МБОУДОД  КСДЮСШОР-10"ОЛИМП"</v>
      </c>
      <c r="K142" s="66"/>
      <c r="L142" s="66"/>
      <c r="M142" s="66"/>
      <c r="N142" s="66"/>
      <c r="O142" s="47"/>
      <c r="P142" s="67" t="e">
        <f>SUM(O147)</f>
        <v>#REF!</v>
      </c>
      <c r="Q142" s="230" t="str">
        <f>'СТАРТ+'!O55</f>
        <v>ДОНЦОВА И.В.,ВАСИЛЬЕВА Ю.С.</v>
      </c>
      <c r="R142" s="230"/>
      <c r="T142" s="38"/>
      <c r="U142" s="132"/>
      <c r="V142" s="131"/>
      <c r="W142" s="197" t="str">
        <f>C142</f>
        <v>АБДУЛАТИПОВА ЗАИРА</v>
      </c>
      <c r="X142" s="198"/>
      <c r="Y142" s="198"/>
      <c r="Z142" s="199"/>
      <c r="AA142" s="197"/>
      <c r="AB142" s="197"/>
      <c r="AC142" s="197"/>
      <c r="AD142" s="197"/>
      <c r="AE142" s="196">
        <f>I142</f>
        <v>2002</v>
      </c>
      <c r="AF142" s="197" t="str">
        <f>J142</f>
        <v>ТОЛЬЯТТИ,МБОУДОД  КСДЮСШОР-10"ОЛИМП"</v>
      </c>
      <c r="AG142" s="197"/>
      <c r="AH142" s="197"/>
      <c r="AI142" s="197"/>
      <c r="AJ142" s="197"/>
      <c r="AK142" s="197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28"/>
      <c r="BC142" s="129"/>
      <c r="BD142" s="130"/>
      <c r="BE142" s="29"/>
      <c r="BF142" s="29"/>
      <c r="BG142" s="160"/>
      <c r="BH142" s="160"/>
      <c r="BI142" s="161"/>
      <c r="BJ142" s="42"/>
      <c r="BK142" s="42"/>
      <c r="BL142" s="42"/>
      <c r="BM142" s="1"/>
      <c r="BN142" s="1"/>
      <c r="BO142" s="1"/>
      <c r="BP142" s="1"/>
      <c r="BQ142" s="1"/>
    </row>
    <row r="143" spans="1:69" s="9" customFormat="1" ht="13.5" customHeight="1" outlineLevel="1">
      <c r="A143" s="29"/>
      <c r="B143" s="63"/>
      <c r="C143" s="69"/>
      <c r="D143" s="47" t="str">
        <f>'СТАРТ+'!C56</f>
        <v>101В</v>
      </c>
      <c r="E143" s="63">
        <f>'СТАРТ+'!D56</f>
        <v>5</v>
      </c>
      <c r="F143" s="70" t="e">
        <f>'СТАРТ+'!E56</f>
        <v>#REF!</v>
      </c>
      <c r="G143" s="71">
        <v>7</v>
      </c>
      <c r="H143" s="71">
        <v>6.5</v>
      </c>
      <c r="I143" s="71">
        <v>6.5</v>
      </c>
      <c r="J143" s="71">
        <v>6.5</v>
      </c>
      <c r="K143" s="71">
        <v>6.5</v>
      </c>
      <c r="L143" s="71">
        <v>6.5</v>
      </c>
      <c r="M143" s="71">
        <v>6.5</v>
      </c>
      <c r="N143" s="268">
        <f>(SUM(G143:M143)-LARGE(G143:M143,1)-LARGE(G143:M143,2)-SMALL(G143:M143,1)-SMALL(G143:M143,2))</f>
        <v>19.5</v>
      </c>
      <c r="O143" s="73" t="e">
        <f>(SUM(G143:M143)-LARGE(G143:M143,1)-LARGE(G143:M143,2)-SMALL(G143:M143,1)-SMALL(G143:M143,2))*F143</f>
        <v>#REF!</v>
      </c>
      <c r="P143" s="86" t="e">
        <f aca="true" t="shared" si="38" ref="P143:P148">P142</f>
        <v>#REF!</v>
      </c>
      <c r="Q143" s="233" t="s">
        <v>114</v>
      </c>
      <c r="R143" s="230"/>
      <c r="S143" s="34"/>
      <c r="T143" s="39"/>
      <c r="U143" s="132" t="str">
        <f aca="true" t="shared" si="39" ref="U143:V146">D143</f>
        <v>101В</v>
      </c>
      <c r="V143" s="131">
        <f t="shared" si="39"/>
        <v>5</v>
      </c>
      <c r="W143" s="145">
        <f>ROUND(G143,1)</f>
        <v>7</v>
      </c>
      <c r="X143" s="138">
        <f>IF((AND(W143&gt;=$BE143,W143&lt;=$BF143)),0,"-")</f>
        <v>0</v>
      </c>
      <c r="Y143" s="139" t="str">
        <f>IF(W143&gt;$BF143,1,"-")</f>
        <v>-</v>
      </c>
      <c r="Z143" s="140" t="str">
        <f>IF(W143&lt;$BE143,-1,"-")</f>
        <v>-</v>
      </c>
      <c r="AA143" s="145">
        <f>H143</f>
        <v>6.5</v>
      </c>
      <c r="AB143" s="138">
        <f>IF((AND(AA143&gt;=$BE143,AA143&lt;=$BF143)),0,"-")</f>
        <v>0</v>
      </c>
      <c r="AC143" s="139" t="str">
        <f>IF(AA143&gt;$BF143,1,"-")</f>
        <v>-</v>
      </c>
      <c r="AD143" s="140" t="str">
        <f>IF(AA143&lt;$BE143,-1,"-")</f>
        <v>-</v>
      </c>
      <c r="AE143" s="145">
        <f>I143</f>
        <v>6.5</v>
      </c>
      <c r="AF143" s="138">
        <f>IF((AND(AE143&gt;=$BE143,AE143&lt;=$BF143)),0,"-")</f>
        <v>0</v>
      </c>
      <c r="AG143" s="139" t="str">
        <f>IF(AE143&gt;$BF143,1,"-")</f>
        <v>-</v>
      </c>
      <c r="AH143" s="140" t="str">
        <f>IF(AE143&lt;$BE143,-1,"-")</f>
        <v>-</v>
      </c>
      <c r="AI143" s="145">
        <f>J143</f>
        <v>6.5</v>
      </c>
      <c r="AJ143" s="138">
        <f>IF((AND(AI143&gt;=$BE143,AI143&lt;=$BF143)),0,"-")</f>
        <v>0</v>
      </c>
      <c r="AK143" s="139" t="str">
        <f>IF(AI143&gt;$BF143,1,"-")</f>
        <v>-</v>
      </c>
      <c r="AL143" s="140" t="str">
        <f>IF(AI143&lt;$BE143,-1,"-")</f>
        <v>-</v>
      </c>
      <c r="AM143" s="145">
        <f>K143</f>
        <v>6.5</v>
      </c>
      <c r="AN143" s="138">
        <f>IF((AND(AM143&gt;=$BE143,AM143&lt;=$BF143)),0,"-")</f>
        <v>0</v>
      </c>
      <c r="AO143" s="139" t="str">
        <f>IF(AM143&gt;$BF143,1,"-")</f>
        <v>-</v>
      </c>
      <c r="AP143" s="140" t="str">
        <f>IF(AM143&lt;$BE143,-1,"-")</f>
        <v>-</v>
      </c>
      <c r="AQ143" s="145">
        <f>L143</f>
        <v>6.5</v>
      </c>
      <c r="AR143" s="138">
        <f>IF((AND(AQ143&gt;=$BE143,AQ143&lt;=$BF143)),0,"-")</f>
        <v>0</v>
      </c>
      <c r="AS143" s="139" t="str">
        <f>IF(AQ143&gt;$BF143,1,"-")</f>
        <v>-</v>
      </c>
      <c r="AT143" s="140" t="str">
        <f>IF(AQ143&lt;$BE143,-1,"-")</f>
        <v>-</v>
      </c>
      <c r="AU143" s="145">
        <f>M143</f>
        <v>6.5</v>
      </c>
      <c r="AV143" s="138">
        <f>IF((AND(AU143&gt;=$BE143,AU143&lt;=$BF143)),0,"-")</f>
        <v>0</v>
      </c>
      <c r="AW143" s="139" t="str">
        <f>IF(AU143&gt;$BF143,1,"-")</f>
        <v>-</v>
      </c>
      <c r="AX143" s="152" t="str">
        <f>IF(AU143&lt;$BE143,-1,"-")</f>
        <v>-</v>
      </c>
      <c r="AY143" s="163">
        <v>1</v>
      </c>
      <c r="AZ143" s="163">
        <v>1</v>
      </c>
      <c r="BA143" s="154">
        <f>N143</f>
        <v>19.5</v>
      </c>
      <c r="BB143" s="146">
        <f>N143/3</f>
        <v>6.5</v>
      </c>
      <c r="BC143" s="149">
        <f>ROUND(BB143,1)</f>
        <v>6.5</v>
      </c>
      <c r="BD143" s="147">
        <f>MATCH(BC143,$P$225:$P$325,0)</f>
        <v>66</v>
      </c>
      <c r="BE143" s="165">
        <f>INDEX($Q$225:$Q$325,BD143,1)</f>
        <v>6</v>
      </c>
      <c r="BF143" s="165">
        <f>INDEX($R$225:$R$325,BD143,1)</f>
        <v>7</v>
      </c>
      <c r="BG143" s="162" t="str">
        <f>IF((AND(AY143=$BE143,AZ143=$BF143)),0,"-")</f>
        <v>-</v>
      </c>
      <c r="BH143" s="162" t="str">
        <f>IF(AY143&gt;$BE143,-1,"-")</f>
        <v>-</v>
      </c>
      <c r="BI143" s="162">
        <f>IF(AZ143&lt;=$BF143,1,"-")</f>
        <v>1</v>
      </c>
      <c r="BJ143" s="42"/>
      <c r="BK143" s="42"/>
      <c r="BL143" s="42"/>
      <c r="BM143" s="1"/>
      <c r="BN143" s="1"/>
      <c r="BO143" s="1"/>
      <c r="BP143" s="1"/>
      <c r="BQ143" s="1"/>
    </row>
    <row r="144" spans="1:69" s="9" customFormat="1" ht="13.5" customHeight="1" outlineLevel="1">
      <c r="A144" s="29"/>
      <c r="B144" s="63"/>
      <c r="C144" s="69"/>
      <c r="D144" s="47" t="str">
        <f>'СТАРТ+'!F56</f>
        <v>401В</v>
      </c>
      <c r="E144" s="63">
        <f>'СТАРТ+'!G56</f>
        <v>5</v>
      </c>
      <c r="F144" s="70" t="e">
        <f>'СТАРТ+'!H56</f>
        <v>#REF!</v>
      </c>
      <c r="G144" s="71">
        <v>6.5</v>
      </c>
      <c r="H144" s="71">
        <v>6</v>
      </c>
      <c r="I144" s="71">
        <v>6.5</v>
      </c>
      <c r="J144" s="71">
        <v>6.5</v>
      </c>
      <c r="K144" s="71">
        <v>6.5</v>
      </c>
      <c r="L144" s="71">
        <v>7</v>
      </c>
      <c r="M144" s="71">
        <v>7</v>
      </c>
      <c r="N144" s="268">
        <f>(SUM(G144:M144)-LARGE(G144:M144,1)-LARGE(G144:M144,2)-SMALL(G144:M144,1)-SMALL(G144:M144,2))</f>
        <v>19.5</v>
      </c>
      <c r="O144" s="73" t="e">
        <f>(SUM(G144:M144)-LARGE(G144:M144,1)-LARGE(G144:M144,2)-SMALL(G144:M144,1)-SMALL(G144:M144,2))*F144</f>
        <v>#REF!</v>
      </c>
      <c r="P144" s="86" t="e">
        <f t="shared" si="38"/>
        <v>#REF!</v>
      </c>
      <c r="Q144" s="188"/>
      <c r="R144" s="230"/>
      <c r="S144" s="34"/>
      <c r="T144" s="39"/>
      <c r="U144" s="132" t="str">
        <f t="shared" si="39"/>
        <v>401В</v>
      </c>
      <c r="V144" s="131">
        <f t="shared" si="39"/>
        <v>5</v>
      </c>
      <c r="W144" s="41">
        <f>ROUND(G144,1)</f>
        <v>6.5</v>
      </c>
      <c r="X144" s="141">
        <f>IF((AND(W144&gt;=BE144,W144&lt;=BF144)),0,"-")</f>
        <v>0</v>
      </c>
      <c r="Y144" s="135" t="str">
        <f>IF(W144&gt;BF144,1,"-")</f>
        <v>-</v>
      </c>
      <c r="Z144" s="136" t="str">
        <f>IF(W144&lt;BE144,-1,"-")</f>
        <v>-</v>
      </c>
      <c r="AA144" s="41">
        <f>H144</f>
        <v>6</v>
      </c>
      <c r="AB144" s="141">
        <f>IF((AND(AA144&gt;=$BE144,AA144&lt;=$BF144)),0,"-")</f>
        <v>0</v>
      </c>
      <c r="AC144" s="135" t="str">
        <f>IF(AA144&gt;$BF144,1,"-")</f>
        <v>-</v>
      </c>
      <c r="AD144" s="136" t="str">
        <f>IF(AA144&lt;$BE144,-1,"-")</f>
        <v>-</v>
      </c>
      <c r="AE144" s="41">
        <f>I144</f>
        <v>6.5</v>
      </c>
      <c r="AF144" s="141">
        <f>IF((AND(AE144&gt;=$BE144,AE144&lt;=$BF144)),0,"-")</f>
        <v>0</v>
      </c>
      <c r="AG144" s="135" t="str">
        <f>IF(AE144&gt;$BF144,1,"-")</f>
        <v>-</v>
      </c>
      <c r="AH144" s="136" t="str">
        <f>IF(AE144&lt;$BE144,-1,"-")</f>
        <v>-</v>
      </c>
      <c r="AI144" s="41">
        <f>J144</f>
        <v>6.5</v>
      </c>
      <c r="AJ144" s="141">
        <f>IF((AND(AI144&gt;=$BE144,AI144&lt;=$BF144)),0,"-")</f>
        <v>0</v>
      </c>
      <c r="AK144" s="135" t="str">
        <f>IF(AI144&gt;$BF144,1,"-")</f>
        <v>-</v>
      </c>
      <c r="AL144" s="136" t="str">
        <f>IF(AI144&lt;$BE144,-1,"-")</f>
        <v>-</v>
      </c>
      <c r="AM144" s="41">
        <f>K144</f>
        <v>6.5</v>
      </c>
      <c r="AN144" s="141">
        <f>IF((AND(AM144&gt;=$BE144,AM144&lt;=$BF144)),0,"-")</f>
        <v>0</v>
      </c>
      <c r="AO144" s="135" t="str">
        <f>IF(AM144&gt;$BF144,1,"-")</f>
        <v>-</v>
      </c>
      <c r="AP144" s="136" t="str">
        <f>IF(AM144&lt;$BE144,-1,"-")</f>
        <v>-</v>
      </c>
      <c r="AQ144" s="41">
        <f>L144</f>
        <v>7</v>
      </c>
      <c r="AR144" s="141">
        <f>IF((AND(AQ144&gt;=$BE144,AQ144&lt;=$BF144)),0,"-")</f>
        <v>0</v>
      </c>
      <c r="AS144" s="135" t="str">
        <f>IF(AQ144&gt;$BF144,1,"-")</f>
        <v>-</v>
      </c>
      <c r="AT144" s="136" t="str">
        <f>IF(AQ144&lt;$BE144,-1,"-")</f>
        <v>-</v>
      </c>
      <c r="AU144" s="41">
        <f>M144</f>
        <v>7</v>
      </c>
      <c r="AV144" s="141">
        <f>IF((AND(AU144&gt;=$BE144,AU144&lt;=$BF144)),0,"-")</f>
        <v>0</v>
      </c>
      <c r="AW144" s="135" t="str">
        <f>IF(AU144&gt;$BF144,1,"-")</f>
        <v>-</v>
      </c>
      <c r="AX144" s="153" t="str">
        <f>IF(AU144&lt;$BE144,-1,"-")</f>
        <v>-</v>
      </c>
      <c r="AY144" s="163">
        <v>2</v>
      </c>
      <c r="AZ144" s="163">
        <v>2.5</v>
      </c>
      <c r="BA144" s="155">
        <f>N144</f>
        <v>19.5</v>
      </c>
      <c r="BB144" s="45">
        <f>N144/3</f>
        <v>6.5</v>
      </c>
      <c r="BC144" s="150">
        <f>ROUND(BB144,1)</f>
        <v>6.5</v>
      </c>
      <c r="BD144" s="148">
        <f>MATCH(BC144,$P$225:$P$325,0)</f>
        <v>66</v>
      </c>
      <c r="BE144" s="165">
        <f>INDEX($Q$225:$Q$325,BD144,1)</f>
        <v>6</v>
      </c>
      <c r="BF144" s="165">
        <f>INDEX($R$225:$R$325,BD144,1)</f>
        <v>7</v>
      </c>
      <c r="BG144" s="162" t="str">
        <f>IF((AND(AY144=$BE144,AZ144=$BF144)),0,"-")</f>
        <v>-</v>
      </c>
      <c r="BH144" s="162" t="str">
        <f>IF(AY144&gt;$BE144,-1,"-")</f>
        <v>-</v>
      </c>
      <c r="BI144" s="162">
        <f>IF(AZ144&lt;=$BF144,1,"-")</f>
        <v>1</v>
      </c>
      <c r="BJ144" s="42"/>
      <c r="BK144" s="42"/>
      <c r="BL144" s="42"/>
      <c r="BM144" s="35"/>
      <c r="BN144" s="1"/>
      <c r="BO144" s="1"/>
      <c r="BP144" s="1"/>
      <c r="BQ144" s="1"/>
    </row>
    <row r="145" spans="2:69" ht="13.5" customHeight="1" outlineLevel="1">
      <c r="B145" s="75"/>
      <c r="C145" s="76"/>
      <c r="D145" s="47" t="str">
        <f>'СТАРТ+'!I56</f>
        <v>201С</v>
      </c>
      <c r="E145" s="63">
        <f>'СТАРТ+'!J56</f>
        <v>5</v>
      </c>
      <c r="F145" s="70" t="e">
        <f>'СТАРТ+'!K56</f>
        <v>#REF!</v>
      </c>
      <c r="G145" s="71">
        <v>5</v>
      </c>
      <c r="H145" s="71">
        <v>4.5</v>
      </c>
      <c r="I145" s="71">
        <v>4.5</v>
      </c>
      <c r="J145" s="71">
        <v>4</v>
      </c>
      <c r="K145" s="71">
        <v>4.5</v>
      </c>
      <c r="L145" s="71">
        <v>4.5</v>
      </c>
      <c r="M145" s="71">
        <v>5</v>
      </c>
      <c r="N145" s="268">
        <f>(SUM(G145:M145)-LARGE(G145:M145,1)-LARGE(G145:M145,2)-SMALL(G145:M145,1)-SMALL(G145:M145,2))</f>
        <v>13.5</v>
      </c>
      <c r="O145" s="73" t="e">
        <f>(SUM(G145:M145)-LARGE(G145:M145,1)-LARGE(G145:M145,2)-SMALL(G145:M145,1)-SMALL(G145:M145,2))*F145</f>
        <v>#REF!</v>
      </c>
      <c r="P145" s="86" t="e">
        <f t="shared" si="38"/>
        <v>#REF!</v>
      </c>
      <c r="Q145" s="188"/>
      <c r="R145" s="231"/>
      <c r="S145" s="8"/>
      <c r="T145" s="40"/>
      <c r="U145" s="187" t="str">
        <f t="shared" si="39"/>
        <v>201С</v>
      </c>
      <c r="V145" s="188">
        <f t="shared" si="39"/>
        <v>5</v>
      </c>
      <c r="W145" s="41">
        <f>ROUND(G145,1)</f>
        <v>5</v>
      </c>
      <c r="X145" s="141">
        <f>IF((AND(W145&gt;=BE145,W145&lt;=BF145)),0,"-")</f>
        <v>0</v>
      </c>
      <c r="Y145" s="135" t="str">
        <f>IF(W145&gt;BF145,1,"-")</f>
        <v>-</v>
      </c>
      <c r="Z145" s="136" t="str">
        <f>IF(W145&lt;BE145,-1,"-")</f>
        <v>-</v>
      </c>
      <c r="AA145" s="41">
        <f>H145</f>
        <v>4.5</v>
      </c>
      <c r="AB145" s="141">
        <f>IF((AND(AA145&gt;=$BE145,AA145&lt;=$BF145)),0,"-")</f>
        <v>0</v>
      </c>
      <c r="AC145" s="135" t="str">
        <f>IF(AA145&gt;$BF145,1,"-")</f>
        <v>-</v>
      </c>
      <c r="AD145" s="136" t="str">
        <f>IF(AA145&lt;$BE145,-1,"-")</f>
        <v>-</v>
      </c>
      <c r="AE145" s="41">
        <f>I145</f>
        <v>4.5</v>
      </c>
      <c r="AF145" s="141">
        <f>IF((AND(AE145&gt;=$BE145,AE145&lt;=$BF145)),0,"-")</f>
        <v>0</v>
      </c>
      <c r="AG145" s="135" t="str">
        <f>IF(AE145&gt;$BF145,1,"-")</f>
        <v>-</v>
      </c>
      <c r="AH145" s="136" t="str">
        <f>IF(AE145&lt;$BE145,-1,"-")</f>
        <v>-</v>
      </c>
      <c r="AI145" s="41">
        <f>J145</f>
        <v>4</v>
      </c>
      <c r="AJ145" s="141">
        <f>IF((AND(AI145&gt;=$BE145,AI145&lt;=$BF145)),0,"-")</f>
        <v>0</v>
      </c>
      <c r="AK145" s="135" t="str">
        <f>IF(AI145&gt;$BF145,1,"-")</f>
        <v>-</v>
      </c>
      <c r="AL145" s="136" t="str">
        <f>IF(AI145&lt;$BE145,-1,"-")</f>
        <v>-</v>
      </c>
      <c r="AM145" s="41">
        <f>K145</f>
        <v>4.5</v>
      </c>
      <c r="AN145" s="141">
        <f>IF((AND(AM145&gt;=$BE145,AM145&lt;=$BF145)),0,"-")</f>
        <v>0</v>
      </c>
      <c r="AO145" s="135" t="str">
        <f>IF(AM145&gt;$BF145,1,"-")</f>
        <v>-</v>
      </c>
      <c r="AP145" s="136" t="str">
        <f>IF(AM145&lt;$BE145,-1,"-")</f>
        <v>-</v>
      </c>
      <c r="AQ145" s="41">
        <f>L145</f>
        <v>4.5</v>
      </c>
      <c r="AR145" s="141">
        <f>IF((AND(AQ145&gt;=$BE145,AQ145&lt;=$BF145)),0,"-")</f>
        <v>0</v>
      </c>
      <c r="AS145" s="135" t="str">
        <f>IF(AQ145&gt;$BF145,1,"-")</f>
        <v>-</v>
      </c>
      <c r="AT145" s="136" t="str">
        <f>IF(AQ145&lt;$BE145,-1,"-")</f>
        <v>-</v>
      </c>
      <c r="AU145" s="41">
        <f>M145</f>
        <v>5</v>
      </c>
      <c r="AV145" s="141">
        <f>IF((AND(AU145&gt;=$BE145,AU145&lt;=$BF145)),0,"-")</f>
        <v>0</v>
      </c>
      <c r="AW145" s="135" t="str">
        <f>IF(AU145&gt;$BF145,1,"-")</f>
        <v>-</v>
      </c>
      <c r="AX145" s="153" t="str">
        <f>IF(AU145&lt;$BE145,-1,"-")</f>
        <v>-</v>
      </c>
      <c r="AY145" s="189">
        <v>5</v>
      </c>
      <c r="AZ145" s="189">
        <v>5.5</v>
      </c>
      <c r="BA145" s="190">
        <f>N145</f>
        <v>13.5</v>
      </c>
      <c r="BB145" s="45">
        <f>N145/3</f>
        <v>4.5</v>
      </c>
      <c r="BC145" s="150">
        <f>ROUND(BB145,1)</f>
        <v>4.5</v>
      </c>
      <c r="BD145" s="148">
        <f>MATCH(BC145,$P$225:$P$325,0)</f>
        <v>46</v>
      </c>
      <c r="BE145" s="165">
        <f>INDEX($Q$225:$Q$325,BD145,1)</f>
        <v>4</v>
      </c>
      <c r="BF145" s="165">
        <f>INDEX($R$225:$R$325,BD145,1)</f>
        <v>5</v>
      </c>
      <c r="BG145" s="191" t="str">
        <f>IF((AND(AY145=$BE145,AZ145=$BF145)),0,"-")</f>
        <v>-</v>
      </c>
      <c r="BH145" s="191">
        <f>IF(AY145&gt;$BE145,-1,"-")</f>
        <v>-1</v>
      </c>
      <c r="BI145" s="191" t="str">
        <f>IF(AZ145&lt;=$BF145,1,"-")</f>
        <v>-</v>
      </c>
      <c r="BJ145" s="126"/>
      <c r="BK145" s="126"/>
      <c r="BL145" s="126"/>
      <c r="BM145" s="1"/>
      <c r="BN145" s="1"/>
      <c r="BO145" s="1"/>
      <c r="BP145" s="1"/>
      <c r="BQ145" s="1"/>
    </row>
    <row r="146" spans="2:69" ht="13.5" customHeight="1" outlineLevel="1">
      <c r="B146" s="75"/>
      <c r="C146" s="76"/>
      <c r="D146" s="47" t="str">
        <f>'СТАРТ+'!L56</f>
        <v>612В</v>
      </c>
      <c r="E146" s="63">
        <f>'СТАРТ+'!M56</f>
        <v>5</v>
      </c>
      <c r="F146" s="70" t="e">
        <f>'СТАРТ+'!N56</f>
        <v>#REF!</v>
      </c>
      <c r="G146" s="71">
        <v>4.5</v>
      </c>
      <c r="H146" s="71">
        <v>4.5</v>
      </c>
      <c r="I146" s="71">
        <v>5.5</v>
      </c>
      <c r="J146" s="71">
        <v>6</v>
      </c>
      <c r="K146" s="71">
        <v>5</v>
      </c>
      <c r="L146" s="71">
        <v>5</v>
      </c>
      <c r="M146" s="71">
        <v>5.5</v>
      </c>
      <c r="N146" s="268">
        <f>(SUM(G146:M146)-LARGE(G146:M146,1)-LARGE(G146:M146,2)-SMALL(G146:M146,1)-SMALL(G146:M146,2))</f>
        <v>15.5</v>
      </c>
      <c r="O146" s="73" t="e">
        <f>(SUM(G146:M146)-LARGE(G146:M146,1)-LARGE(G146:M146,2)-SMALL(G146:M146,1)-SMALL(G146:M146,2))*F146</f>
        <v>#REF!</v>
      </c>
      <c r="P146" s="86" t="e">
        <f t="shared" si="38"/>
        <v>#REF!</v>
      </c>
      <c r="Q146" s="232"/>
      <c r="R146" s="231"/>
      <c r="S146" s="8"/>
      <c r="T146" s="40"/>
      <c r="U146" s="132" t="str">
        <f t="shared" si="39"/>
        <v>612В</v>
      </c>
      <c r="V146" s="131">
        <f t="shared" si="39"/>
        <v>5</v>
      </c>
      <c r="W146" s="41">
        <f>ROUND(G146,1)</f>
        <v>4.5</v>
      </c>
      <c r="X146" s="141" t="str">
        <f>IF((AND(W146&gt;=BE146,W146&lt;=BF146)),0,"-")</f>
        <v>-</v>
      </c>
      <c r="Y146" s="135" t="str">
        <f>IF(W146&gt;BF146,1,"-")</f>
        <v>-</v>
      </c>
      <c r="Z146" s="136">
        <f>IF(W146&lt;BE146,-1,"-")</f>
        <v>-1</v>
      </c>
      <c r="AA146" s="41">
        <f>H146</f>
        <v>4.5</v>
      </c>
      <c r="AB146" s="141" t="str">
        <f>IF((AND(AA146&gt;=$BE146,AA146&lt;=$BF146)),0,"-")</f>
        <v>-</v>
      </c>
      <c r="AC146" s="135" t="str">
        <f>IF(AA146&gt;$BF146,1,"-")</f>
        <v>-</v>
      </c>
      <c r="AD146" s="136">
        <f>IF(AA146&lt;$BE146,-1,"-")</f>
        <v>-1</v>
      </c>
      <c r="AE146" s="41">
        <f>I146</f>
        <v>5.5</v>
      </c>
      <c r="AF146" s="141">
        <f>IF((AND(AE146&gt;=$BE146,AE146&lt;=$BF146)),0,"-")</f>
        <v>0</v>
      </c>
      <c r="AG146" s="135" t="str">
        <f>IF(AE146&gt;$BF146,1,"-")</f>
        <v>-</v>
      </c>
      <c r="AH146" s="136" t="str">
        <f>IF(AE146&lt;$BE146,-1,"-")</f>
        <v>-</v>
      </c>
      <c r="AI146" s="41">
        <f>J146</f>
        <v>6</v>
      </c>
      <c r="AJ146" s="141" t="str">
        <f>IF((AND(AI146&gt;=$BE146,AI146&lt;=$BF146)),0,"-")</f>
        <v>-</v>
      </c>
      <c r="AK146" s="135">
        <f>IF(AI146&gt;$BF146,1,"-")</f>
        <v>1</v>
      </c>
      <c r="AL146" s="136" t="str">
        <f>IF(AI146&lt;$BE146,-1,"-")</f>
        <v>-</v>
      </c>
      <c r="AM146" s="41">
        <f>K146</f>
        <v>5</v>
      </c>
      <c r="AN146" s="141">
        <f>IF((AND(AM146&gt;=$BE146,AM146&lt;=$BF146)),0,"-")</f>
        <v>0</v>
      </c>
      <c r="AO146" s="135" t="str">
        <f>IF(AM146&gt;$BF146,1,"-")</f>
        <v>-</v>
      </c>
      <c r="AP146" s="136" t="str">
        <f>IF(AM146&lt;$BE146,-1,"-")</f>
        <v>-</v>
      </c>
      <c r="AQ146" s="41">
        <f>L146</f>
        <v>5</v>
      </c>
      <c r="AR146" s="141">
        <f>IF((AND(AQ146&gt;=$BE146,AQ146&lt;=$BF146)),0,"-")</f>
        <v>0</v>
      </c>
      <c r="AS146" s="135" t="str">
        <f>IF(AQ146&gt;$BF146,1,"-")</f>
        <v>-</v>
      </c>
      <c r="AT146" s="136" t="str">
        <f>IF(AQ146&lt;$BE146,-1,"-")</f>
        <v>-</v>
      </c>
      <c r="AU146" s="41">
        <f>M146</f>
        <v>5.5</v>
      </c>
      <c r="AV146" s="141">
        <f>IF((AND(AU146&gt;=$BE146,AU146&lt;=$BF146)),0,"-")</f>
        <v>0</v>
      </c>
      <c r="AW146" s="135" t="str">
        <f>IF(AU146&gt;$BF146,1,"-")</f>
        <v>-</v>
      </c>
      <c r="AX146" s="153" t="str">
        <f>IF(AU146&lt;$BE146,-1,"-")</f>
        <v>-</v>
      </c>
      <c r="AY146" s="169">
        <v>7</v>
      </c>
      <c r="AZ146" s="169">
        <v>7.5</v>
      </c>
      <c r="BA146" s="155">
        <f>N146</f>
        <v>15.5</v>
      </c>
      <c r="BB146" s="45">
        <f>N146/3</f>
        <v>5.166666666666667</v>
      </c>
      <c r="BC146" s="150">
        <f>ROUND(BB146,1)</f>
        <v>5.2</v>
      </c>
      <c r="BD146" s="148">
        <f>MATCH(BC146,$P$225:$P$325,0)</f>
        <v>53</v>
      </c>
      <c r="BE146" s="165">
        <f>INDEX($Q$225:$Q$325,BD146,1)</f>
        <v>5</v>
      </c>
      <c r="BF146" s="165">
        <f>INDEX($R$225:$R$325,BD146,1)</f>
        <v>5.5</v>
      </c>
      <c r="BG146" s="170" t="str">
        <f>IF((AND(AY146=$BE146,AZ146=$BF146)),0,"-")</f>
        <v>-</v>
      </c>
      <c r="BH146" s="170">
        <f>IF(AY146&gt;$BE146,-1,"-")</f>
        <v>-1</v>
      </c>
      <c r="BI146" s="170" t="str">
        <f>IF(AZ146&lt;=$BF146,1,"-")</f>
        <v>-</v>
      </c>
      <c r="BJ146" s="42"/>
      <c r="BK146" s="42"/>
      <c r="BL146" s="42"/>
      <c r="BM146" s="151"/>
      <c r="BN146" s="151"/>
      <c r="BO146" s="1"/>
      <c r="BP146" s="1"/>
      <c r="BQ146" s="1"/>
    </row>
    <row r="147" spans="2:69" ht="13.5" customHeight="1" outlineLevel="1">
      <c r="B147" s="75"/>
      <c r="C147" s="79"/>
      <c r="D147" s="80" t="s">
        <v>3</v>
      </c>
      <c r="E147" s="65"/>
      <c r="F147" s="81" t="e">
        <f>SUM(F143:F146)</f>
        <v>#REF!</v>
      </c>
      <c r="G147" s="82">
        <v>7.6</v>
      </c>
      <c r="H147" s="83" t="e">
        <f>SUM(G147-F147)</f>
        <v>#REF!</v>
      </c>
      <c r="I147" s="83"/>
      <c r="J147" s="83"/>
      <c r="K147" s="83"/>
      <c r="L147" s="83"/>
      <c r="M147" s="83"/>
      <c r="N147" s="269"/>
      <c r="O147" s="260" t="e">
        <f>SUM(O143:O146)</f>
        <v>#REF!</v>
      </c>
      <c r="P147" s="86" t="e">
        <f t="shared" si="38"/>
        <v>#REF!</v>
      </c>
      <c r="Q147" s="63"/>
      <c r="R147" s="231"/>
      <c r="S147" s="8"/>
      <c r="T147" s="40"/>
      <c r="X147" s="142">
        <f>COUNT(X143:X144)</f>
        <v>2</v>
      </c>
      <c r="Y147" s="143">
        <f>COUNT(Y143:Y144)</f>
        <v>0</v>
      </c>
      <c r="Z147" s="144">
        <f>COUNT(Z143:Z144)</f>
        <v>0</v>
      </c>
      <c r="AA147" s="107"/>
      <c r="AB147" s="142">
        <f>COUNT(AB143:AB144)</f>
        <v>2</v>
      </c>
      <c r="AC147" s="143">
        <f>COUNT(AC143:AC144)</f>
        <v>0</v>
      </c>
      <c r="AD147" s="144">
        <f>COUNT(AD143:AD144)</f>
        <v>0</v>
      </c>
      <c r="AE147" s="107"/>
      <c r="AF147" s="142">
        <f>COUNT(AF143:AF144)</f>
        <v>2</v>
      </c>
      <c r="AG147" s="143">
        <f>COUNT(AG143:AG144)</f>
        <v>0</v>
      </c>
      <c r="AH147" s="144">
        <f>COUNT(AH143:AH144)</f>
        <v>0</v>
      </c>
      <c r="AI147" s="107"/>
      <c r="AJ147" s="142">
        <f>COUNT(AJ143:AJ144)</f>
        <v>2</v>
      </c>
      <c r="AK147" s="143">
        <f>COUNT(AK143:AK144)</f>
        <v>0</v>
      </c>
      <c r="AL147" s="144">
        <f>COUNT(AL143:AL144)</f>
        <v>0</v>
      </c>
      <c r="AM147" s="107"/>
      <c r="AN147" s="142">
        <f>COUNT(AN143:AN144)</f>
        <v>2</v>
      </c>
      <c r="AO147" s="143">
        <f>COUNT(AO143:AO144)</f>
        <v>0</v>
      </c>
      <c r="AP147" s="144">
        <f>COUNT(AP143:AP144)</f>
        <v>0</v>
      </c>
      <c r="AQ147" s="107"/>
      <c r="AR147" s="142">
        <f>COUNT(AR143:AR144)</f>
        <v>2</v>
      </c>
      <c r="AS147" s="143">
        <f>COUNT(AS143:AS144)</f>
        <v>0</v>
      </c>
      <c r="AT147" s="144">
        <f>COUNT(AT143:AT144)</f>
        <v>0</v>
      </c>
      <c r="AU147" s="107"/>
      <c r="AV147" s="142">
        <f>COUNT(AV143:AV144)</f>
        <v>2</v>
      </c>
      <c r="AW147" s="143">
        <f>COUNT(AW143:AW144)</f>
        <v>0</v>
      </c>
      <c r="AX147" s="144">
        <f>COUNT(AX143:AX144)</f>
        <v>0</v>
      </c>
      <c r="AY147" s="47"/>
      <c r="AZ147" s="47"/>
      <c r="BG147" s="166">
        <f>COUNT(BG143:BG146)</f>
        <v>0</v>
      </c>
      <c r="BH147" s="167">
        <f>COUNT(BH143:BH146)</f>
        <v>2</v>
      </c>
      <c r="BI147" s="168">
        <f>COUNT(BI143:BI146)</f>
        <v>2</v>
      </c>
      <c r="BJ147" s="42"/>
      <c r="BK147" s="42"/>
      <c r="BL147" s="42"/>
      <c r="BM147" s="126"/>
      <c r="BN147" s="126"/>
      <c r="BO147" s="1"/>
      <c r="BP147" s="1"/>
      <c r="BQ147" s="1"/>
    </row>
    <row r="148" spans="16:69" ht="13.5" customHeight="1">
      <c r="P148" s="86" t="e">
        <f t="shared" si="38"/>
        <v>#REF!</v>
      </c>
      <c r="X148" s="134">
        <f>COUNT(X145:X146)</f>
        <v>1</v>
      </c>
      <c r="Y148" s="133">
        <f>COUNT(Y145:Y146)</f>
        <v>0</v>
      </c>
      <c r="Z148" s="137">
        <f>COUNT(Z145:Z146)</f>
        <v>1</v>
      </c>
      <c r="AB148" s="134">
        <f>COUNT(AB145:AB146)</f>
        <v>1</v>
      </c>
      <c r="AC148" s="133">
        <f>COUNT(AC145:AC146)</f>
        <v>0</v>
      </c>
      <c r="AD148" s="137">
        <f>COUNT(AD145:AD146)</f>
        <v>1</v>
      </c>
      <c r="AF148" s="134">
        <f>COUNT(AF145:AF146)</f>
        <v>2</v>
      </c>
      <c r="AG148" s="133">
        <f>COUNT(AG145:AG146)</f>
        <v>0</v>
      </c>
      <c r="AH148" s="137">
        <f>COUNT(AH145:AH146)</f>
        <v>0</v>
      </c>
      <c r="AJ148" s="134">
        <f>COUNT(AJ145:AJ146)</f>
        <v>1</v>
      </c>
      <c r="AK148" s="133">
        <f>COUNT(AK145:AK146)</f>
        <v>1</v>
      </c>
      <c r="AL148" s="137">
        <f>COUNT(AL145:AL146)</f>
        <v>0</v>
      </c>
      <c r="AN148" s="134">
        <f>COUNT(AN145:AN146)</f>
        <v>2</v>
      </c>
      <c r="AO148" s="133">
        <f>COUNT(AO145:AO146)</f>
        <v>0</v>
      </c>
      <c r="AP148" s="137">
        <f>COUNT(AP145:AP146)</f>
        <v>0</v>
      </c>
      <c r="AR148" s="134">
        <f>COUNT(AR145:AR146)</f>
        <v>2</v>
      </c>
      <c r="AS148" s="133">
        <f>COUNT(AS145:AS146)</f>
        <v>0</v>
      </c>
      <c r="AT148" s="137">
        <f>COUNT(AT145:AT146)</f>
        <v>0</v>
      </c>
      <c r="AV148" s="134">
        <f>COUNT(AV145:AV146)</f>
        <v>2</v>
      </c>
      <c r="AW148" s="133">
        <f>COUNT(AW145:AW146)</f>
        <v>0</v>
      </c>
      <c r="AX148" s="137">
        <f>COUNT(AX145:AX146)</f>
        <v>0</v>
      </c>
      <c r="BJ148" s="42"/>
      <c r="BK148" s="42"/>
      <c r="BL148" s="42"/>
      <c r="BM148" s="151"/>
      <c r="BN148" s="151"/>
      <c r="BO148" s="1"/>
      <c r="BP148" s="1"/>
      <c r="BQ148" s="1"/>
    </row>
    <row r="149" spans="1:69" s="9" customFormat="1" ht="13.5" customHeight="1">
      <c r="A149" s="29">
        <v>21</v>
      </c>
      <c r="B149" s="63">
        <f>'СТАРТ+'!B118</f>
        <v>17</v>
      </c>
      <c r="C149" s="184" t="str">
        <f>'СТАРТ+'!C118</f>
        <v>НОСКОВА МАРИЯ</v>
      </c>
      <c r="D149" s="185"/>
      <c r="E149" s="185"/>
      <c r="F149" s="186"/>
      <c r="G149" s="64"/>
      <c r="H149" s="65" t="str">
        <f>'СТАРТ+'!H118</f>
        <v>2Р</v>
      </c>
      <c r="I149" s="184">
        <f>'СТАРТ+'!I118</f>
        <v>2003</v>
      </c>
      <c r="J149" s="219" t="str">
        <f>'СТАРТ+'!J118</f>
        <v>ПЕНЗА,ПОСДЮСШОР</v>
      </c>
      <c r="K149" s="66"/>
      <c r="L149" s="66"/>
      <c r="M149" s="66"/>
      <c r="N149" s="66"/>
      <c r="O149" s="47"/>
      <c r="P149" s="67" t="e">
        <f>SUM(O154)</f>
        <v>#REF!</v>
      </c>
      <c r="Q149" s="230" t="str">
        <f>'СТАРТ+'!O118</f>
        <v>БОРИСОВ А.В.</v>
      </c>
      <c r="R149" s="230"/>
      <c r="T149" s="38"/>
      <c r="U149" s="132"/>
      <c r="V149" s="131"/>
      <c r="W149" s="197" t="str">
        <f>C149</f>
        <v>НОСКОВА МАРИЯ</v>
      </c>
      <c r="X149" s="198"/>
      <c r="Y149" s="198"/>
      <c r="Z149" s="199"/>
      <c r="AA149" s="197"/>
      <c r="AB149" s="197"/>
      <c r="AC149" s="197"/>
      <c r="AD149" s="197"/>
      <c r="AE149" s="196">
        <f>I149</f>
        <v>2003</v>
      </c>
      <c r="AF149" s="197" t="str">
        <f>J149</f>
        <v>ПЕНЗА,ПОСДЮСШОР</v>
      </c>
      <c r="AG149" s="197"/>
      <c r="AH149" s="197"/>
      <c r="AI149" s="197"/>
      <c r="AJ149" s="197"/>
      <c r="AK149" s="197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28"/>
      <c r="BC149" s="129"/>
      <c r="BD149" s="130"/>
      <c r="BE149" s="29"/>
      <c r="BF149" s="29"/>
      <c r="BG149" s="160"/>
      <c r="BH149" s="160"/>
      <c r="BI149" s="161"/>
      <c r="BJ149" s="42"/>
      <c r="BK149" s="42"/>
      <c r="BL149" s="42"/>
      <c r="BM149" s="1"/>
      <c r="BN149" s="1"/>
      <c r="BO149" s="1"/>
      <c r="BP149" s="1"/>
      <c r="BQ149" s="1"/>
    </row>
    <row r="150" spans="1:69" s="9" customFormat="1" ht="13.5" customHeight="1" outlineLevel="1">
      <c r="A150" s="29"/>
      <c r="B150" s="63"/>
      <c r="C150" s="69"/>
      <c r="D150" s="47" t="str">
        <f>'СТАРТ+'!C119</f>
        <v>101В</v>
      </c>
      <c r="E150" s="63">
        <f>'СТАРТ+'!D119</f>
        <v>5</v>
      </c>
      <c r="F150" s="70" t="e">
        <f>'СТАРТ+'!E119</f>
        <v>#REF!</v>
      </c>
      <c r="G150" s="71">
        <v>5.5</v>
      </c>
      <c r="H150" s="71">
        <v>6.5</v>
      </c>
      <c r="I150" s="71">
        <v>6</v>
      </c>
      <c r="J150" s="71">
        <v>5</v>
      </c>
      <c r="K150" s="71">
        <v>5</v>
      </c>
      <c r="L150" s="71">
        <v>5</v>
      </c>
      <c r="M150" s="71">
        <v>5</v>
      </c>
      <c r="N150" s="268">
        <f>(SUM(G150:M150)-LARGE(G150:M150,1)-LARGE(G150:M150,2)-SMALL(G150:M150,1)-SMALL(G150:M150,2))</f>
        <v>15.5</v>
      </c>
      <c r="O150" s="73" t="e">
        <f>(SUM(G150:M150)-LARGE(G150:M150,1)-LARGE(G150:M150,2)-SMALL(G150:M150,1)-SMALL(G150:M150,2))*F150</f>
        <v>#REF!</v>
      </c>
      <c r="P150" s="86" t="e">
        <f aca="true" t="shared" si="40" ref="P150:P155">P149</f>
        <v>#REF!</v>
      </c>
      <c r="Q150" s="131"/>
      <c r="R150" s="230"/>
      <c r="S150" s="34"/>
      <c r="T150" s="39"/>
      <c r="U150" s="132" t="str">
        <f aca="true" t="shared" si="41" ref="U150:V153">D150</f>
        <v>101В</v>
      </c>
      <c r="V150" s="131">
        <f t="shared" si="41"/>
        <v>5</v>
      </c>
      <c r="W150" s="145">
        <f>ROUND(G150,1)</f>
        <v>5.5</v>
      </c>
      <c r="X150" s="138">
        <f>IF((AND(W150&gt;=$BE150,W150&lt;=$BF150)),0,"-")</f>
        <v>0</v>
      </c>
      <c r="Y150" s="139" t="str">
        <f>IF(W150&gt;$BF150,1,"-")</f>
        <v>-</v>
      </c>
      <c r="Z150" s="140" t="str">
        <f>IF(W150&lt;$BE150,-1,"-")</f>
        <v>-</v>
      </c>
      <c r="AA150" s="145">
        <f>H150</f>
        <v>6.5</v>
      </c>
      <c r="AB150" s="138" t="str">
        <f>IF((AND(AA150&gt;=$BE150,AA150&lt;=$BF150)),0,"-")</f>
        <v>-</v>
      </c>
      <c r="AC150" s="139">
        <f>IF(AA150&gt;$BF150,1,"-")</f>
        <v>1</v>
      </c>
      <c r="AD150" s="140" t="str">
        <f>IF(AA150&lt;$BE150,-1,"-")</f>
        <v>-</v>
      </c>
      <c r="AE150" s="145">
        <f>I150</f>
        <v>6</v>
      </c>
      <c r="AF150" s="138" t="str">
        <f>IF((AND(AE150&gt;=$BE150,AE150&lt;=$BF150)),0,"-")</f>
        <v>-</v>
      </c>
      <c r="AG150" s="139">
        <f>IF(AE150&gt;$BF150,1,"-")</f>
        <v>1</v>
      </c>
      <c r="AH150" s="140" t="str">
        <f>IF(AE150&lt;$BE150,-1,"-")</f>
        <v>-</v>
      </c>
      <c r="AI150" s="145">
        <f>J150</f>
        <v>5</v>
      </c>
      <c r="AJ150" s="138">
        <f>IF((AND(AI150&gt;=$BE150,AI150&lt;=$BF150)),0,"-")</f>
        <v>0</v>
      </c>
      <c r="AK150" s="139" t="str">
        <f>IF(AI150&gt;$BF150,1,"-")</f>
        <v>-</v>
      </c>
      <c r="AL150" s="140" t="str">
        <f>IF(AI150&lt;$BE150,-1,"-")</f>
        <v>-</v>
      </c>
      <c r="AM150" s="145">
        <f>K150</f>
        <v>5</v>
      </c>
      <c r="AN150" s="138">
        <f>IF((AND(AM150&gt;=$BE150,AM150&lt;=$BF150)),0,"-")</f>
        <v>0</v>
      </c>
      <c r="AO150" s="139" t="str">
        <f>IF(AM150&gt;$BF150,1,"-")</f>
        <v>-</v>
      </c>
      <c r="AP150" s="140" t="str">
        <f>IF(AM150&lt;$BE150,-1,"-")</f>
        <v>-</v>
      </c>
      <c r="AQ150" s="145">
        <f>L150</f>
        <v>5</v>
      </c>
      <c r="AR150" s="138">
        <f>IF((AND(AQ150&gt;=$BE150,AQ150&lt;=$BF150)),0,"-")</f>
        <v>0</v>
      </c>
      <c r="AS150" s="139" t="str">
        <f>IF(AQ150&gt;$BF150,1,"-")</f>
        <v>-</v>
      </c>
      <c r="AT150" s="140" t="str">
        <f>IF(AQ150&lt;$BE150,-1,"-")</f>
        <v>-</v>
      </c>
      <c r="AU150" s="145">
        <f>M150</f>
        <v>5</v>
      </c>
      <c r="AV150" s="138">
        <f>IF((AND(AU150&gt;=$BE150,AU150&lt;=$BF150)),0,"-")</f>
        <v>0</v>
      </c>
      <c r="AW150" s="139" t="str">
        <f>IF(AU150&gt;$BF150,1,"-")</f>
        <v>-</v>
      </c>
      <c r="AX150" s="152" t="str">
        <f>IF(AU150&lt;$BE150,-1,"-")</f>
        <v>-</v>
      </c>
      <c r="AY150" s="163">
        <v>1</v>
      </c>
      <c r="AZ150" s="163">
        <v>1</v>
      </c>
      <c r="BA150" s="154">
        <f>N150</f>
        <v>15.5</v>
      </c>
      <c r="BB150" s="146">
        <f>N150/3</f>
        <v>5.166666666666667</v>
      </c>
      <c r="BC150" s="149">
        <f>ROUND(BB150,1)</f>
        <v>5.2</v>
      </c>
      <c r="BD150" s="147">
        <f>MATCH(BC150,$P$225:$P$325,0)</f>
        <v>53</v>
      </c>
      <c r="BE150" s="165">
        <f>INDEX($Q$225:$Q$325,BD150,1)</f>
        <v>5</v>
      </c>
      <c r="BF150" s="165">
        <f>INDEX($R$225:$R$325,BD150,1)</f>
        <v>5.5</v>
      </c>
      <c r="BG150" s="162" t="str">
        <f>IF((AND(AY150=$BE150,AZ150=$BF150)),0,"-")</f>
        <v>-</v>
      </c>
      <c r="BH150" s="162" t="str">
        <f>IF(AY150&gt;$BE150,-1,"-")</f>
        <v>-</v>
      </c>
      <c r="BI150" s="162">
        <f>IF(AZ150&lt;=$BF150,1,"-")</f>
        <v>1</v>
      </c>
      <c r="BJ150" s="42"/>
      <c r="BK150" s="42"/>
      <c r="BL150" s="42"/>
      <c r="BM150" s="1"/>
      <c r="BN150" s="1"/>
      <c r="BO150" s="1"/>
      <c r="BP150" s="1"/>
      <c r="BQ150" s="1"/>
    </row>
    <row r="151" spans="1:69" s="9" customFormat="1" ht="13.5" customHeight="1" outlineLevel="1">
      <c r="A151" s="29"/>
      <c r="B151" s="63"/>
      <c r="C151" s="69"/>
      <c r="D151" s="47" t="str">
        <f>'СТАРТ+'!F119</f>
        <v>401В</v>
      </c>
      <c r="E151" s="63">
        <f>'СТАРТ+'!G119</f>
        <v>5</v>
      </c>
      <c r="F151" s="70" t="e">
        <f>'СТАРТ+'!H119</f>
        <v>#REF!</v>
      </c>
      <c r="G151" s="71">
        <v>5</v>
      </c>
      <c r="H151" s="71">
        <v>5</v>
      </c>
      <c r="I151" s="71">
        <v>4.5</v>
      </c>
      <c r="J151" s="71">
        <v>4.5</v>
      </c>
      <c r="K151" s="71">
        <v>4.5</v>
      </c>
      <c r="L151" s="71">
        <v>5</v>
      </c>
      <c r="M151" s="71">
        <v>4.5</v>
      </c>
      <c r="N151" s="268">
        <f>(SUM(G151:M151)-LARGE(G151:M151,1)-LARGE(G151:M151,2)-SMALL(G151:M151,1)-SMALL(G151:M151,2))</f>
        <v>14</v>
      </c>
      <c r="O151" s="73" t="e">
        <f>(SUM(G151:M151)-LARGE(G151:M151,1)-LARGE(G151:M151,2)-SMALL(G151:M151,1)-SMALL(G151:M151,2))*F151</f>
        <v>#REF!</v>
      </c>
      <c r="P151" s="86" t="e">
        <f t="shared" si="40"/>
        <v>#REF!</v>
      </c>
      <c r="Q151" s="188"/>
      <c r="R151" s="230"/>
      <c r="S151" s="34"/>
      <c r="T151" s="39"/>
      <c r="U151" s="132" t="str">
        <f t="shared" si="41"/>
        <v>401В</v>
      </c>
      <c r="V151" s="131">
        <f t="shared" si="41"/>
        <v>5</v>
      </c>
      <c r="W151" s="41">
        <f>ROUND(G151,1)</f>
        <v>5</v>
      </c>
      <c r="X151" s="141">
        <f>IF((AND(W151&gt;=BE151,W151&lt;=BF151)),0,"-")</f>
        <v>0</v>
      </c>
      <c r="Y151" s="135" t="str">
        <f>IF(W151&gt;BF151,1,"-")</f>
        <v>-</v>
      </c>
      <c r="Z151" s="136" t="str">
        <f>IF(W151&lt;BE151,-1,"-")</f>
        <v>-</v>
      </c>
      <c r="AA151" s="41">
        <f>H151</f>
        <v>5</v>
      </c>
      <c r="AB151" s="141">
        <f>IF((AND(AA151&gt;=$BE151,AA151&lt;=$BF151)),0,"-")</f>
        <v>0</v>
      </c>
      <c r="AC151" s="135" t="str">
        <f>IF(AA151&gt;$BF151,1,"-")</f>
        <v>-</v>
      </c>
      <c r="AD151" s="136" t="str">
        <f>IF(AA151&lt;$BE151,-1,"-")</f>
        <v>-</v>
      </c>
      <c r="AE151" s="41">
        <f>I151</f>
        <v>4.5</v>
      </c>
      <c r="AF151" s="141">
        <f>IF((AND(AE151&gt;=$BE151,AE151&lt;=$BF151)),0,"-")</f>
        <v>0</v>
      </c>
      <c r="AG151" s="135" t="str">
        <f>IF(AE151&gt;$BF151,1,"-")</f>
        <v>-</v>
      </c>
      <c r="AH151" s="136" t="str">
        <f>IF(AE151&lt;$BE151,-1,"-")</f>
        <v>-</v>
      </c>
      <c r="AI151" s="41">
        <f>J151</f>
        <v>4.5</v>
      </c>
      <c r="AJ151" s="141">
        <f>IF((AND(AI151&gt;=$BE151,AI151&lt;=$BF151)),0,"-")</f>
        <v>0</v>
      </c>
      <c r="AK151" s="135" t="str">
        <f>IF(AI151&gt;$BF151,1,"-")</f>
        <v>-</v>
      </c>
      <c r="AL151" s="136" t="str">
        <f>IF(AI151&lt;$BE151,-1,"-")</f>
        <v>-</v>
      </c>
      <c r="AM151" s="41">
        <f>K151</f>
        <v>4.5</v>
      </c>
      <c r="AN151" s="141">
        <f>IF((AND(AM151&gt;=$BE151,AM151&lt;=$BF151)),0,"-")</f>
        <v>0</v>
      </c>
      <c r="AO151" s="135" t="str">
        <f>IF(AM151&gt;$BF151,1,"-")</f>
        <v>-</v>
      </c>
      <c r="AP151" s="136" t="str">
        <f>IF(AM151&lt;$BE151,-1,"-")</f>
        <v>-</v>
      </c>
      <c r="AQ151" s="41">
        <f>L151</f>
        <v>5</v>
      </c>
      <c r="AR151" s="141">
        <f>IF((AND(AQ151&gt;=$BE151,AQ151&lt;=$BF151)),0,"-")</f>
        <v>0</v>
      </c>
      <c r="AS151" s="135" t="str">
        <f>IF(AQ151&gt;$BF151,1,"-")</f>
        <v>-</v>
      </c>
      <c r="AT151" s="136" t="str">
        <f>IF(AQ151&lt;$BE151,-1,"-")</f>
        <v>-</v>
      </c>
      <c r="AU151" s="41">
        <f>M151</f>
        <v>4.5</v>
      </c>
      <c r="AV151" s="141">
        <f>IF((AND(AU151&gt;=$BE151,AU151&lt;=$BF151)),0,"-")</f>
        <v>0</v>
      </c>
      <c r="AW151" s="135" t="str">
        <f>IF(AU151&gt;$BF151,1,"-")</f>
        <v>-</v>
      </c>
      <c r="AX151" s="153" t="str">
        <f>IF(AU151&lt;$BE151,-1,"-")</f>
        <v>-</v>
      </c>
      <c r="AY151" s="163">
        <v>2</v>
      </c>
      <c r="AZ151" s="163">
        <v>2.5</v>
      </c>
      <c r="BA151" s="155">
        <f>N151</f>
        <v>14</v>
      </c>
      <c r="BB151" s="45">
        <f>N151/3</f>
        <v>4.666666666666667</v>
      </c>
      <c r="BC151" s="150">
        <f>ROUND(BB151,1)</f>
        <v>4.7</v>
      </c>
      <c r="BD151" s="148">
        <f>MATCH(BC151,$P$225:$P$325,0)</f>
        <v>48</v>
      </c>
      <c r="BE151" s="165">
        <f>INDEX($Q$225:$Q$325,BD151,1)</f>
        <v>4.5</v>
      </c>
      <c r="BF151" s="165">
        <f>INDEX($R$225:$R$325,BD151,1)</f>
        <v>5</v>
      </c>
      <c r="BG151" s="162" t="str">
        <f>IF((AND(AY151=$BE151,AZ151=$BF151)),0,"-")</f>
        <v>-</v>
      </c>
      <c r="BH151" s="162" t="str">
        <f>IF(AY151&gt;$BE151,-1,"-")</f>
        <v>-</v>
      </c>
      <c r="BI151" s="162">
        <f>IF(AZ151&lt;=$BF151,1,"-")</f>
        <v>1</v>
      </c>
      <c r="BJ151" s="42"/>
      <c r="BK151" s="42"/>
      <c r="BL151" s="42"/>
      <c r="BM151" s="35"/>
      <c r="BN151" s="1"/>
      <c r="BO151" s="1"/>
      <c r="BP151" s="1"/>
      <c r="BQ151" s="1"/>
    </row>
    <row r="152" spans="2:69" ht="13.5" customHeight="1" outlineLevel="1">
      <c r="B152" s="75"/>
      <c r="C152" s="76"/>
      <c r="D152" s="47" t="str">
        <f>'СТАРТ+'!I119</f>
        <v>201С</v>
      </c>
      <c r="E152" s="63">
        <f>'СТАРТ+'!J119</f>
        <v>5</v>
      </c>
      <c r="F152" s="70" t="e">
        <f>'СТАРТ+'!K119</f>
        <v>#REF!</v>
      </c>
      <c r="G152" s="71">
        <v>6</v>
      </c>
      <c r="H152" s="71">
        <v>6</v>
      </c>
      <c r="I152" s="71">
        <v>6</v>
      </c>
      <c r="J152" s="71">
        <v>6.5</v>
      </c>
      <c r="K152" s="71">
        <v>6</v>
      </c>
      <c r="L152" s="71">
        <v>6.5</v>
      </c>
      <c r="M152" s="71">
        <v>6</v>
      </c>
      <c r="N152" s="268">
        <f>(SUM(G152:M152)-LARGE(G152:M152,1)-LARGE(G152:M152,2)-SMALL(G152:M152,1)-SMALL(G152:M152,2))</f>
        <v>18</v>
      </c>
      <c r="O152" s="73" t="e">
        <f>(SUM(G152:M152)-LARGE(G152:M152,1)-LARGE(G152:M152,2)-SMALL(G152:M152,1)-SMALL(G152:M152,2))*F152</f>
        <v>#REF!</v>
      </c>
      <c r="P152" s="86" t="e">
        <f t="shared" si="40"/>
        <v>#REF!</v>
      </c>
      <c r="Q152" s="188"/>
      <c r="R152" s="231"/>
      <c r="S152" s="8"/>
      <c r="T152" s="40"/>
      <c r="U152" s="187" t="str">
        <f t="shared" si="41"/>
        <v>201С</v>
      </c>
      <c r="V152" s="188">
        <f t="shared" si="41"/>
        <v>5</v>
      </c>
      <c r="W152" s="41">
        <f>ROUND(G152,1)</f>
        <v>6</v>
      </c>
      <c r="X152" s="141">
        <f>IF((AND(W152&gt;=BE152,W152&lt;=BF152)),0,"-")</f>
        <v>0</v>
      </c>
      <c r="Y152" s="135" t="str">
        <f>IF(W152&gt;BF152,1,"-")</f>
        <v>-</v>
      </c>
      <c r="Z152" s="136" t="str">
        <f>IF(W152&lt;BE152,-1,"-")</f>
        <v>-</v>
      </c>
      <c r="AA152" s="41">
        <f>H152</f>
        <v>6</v>
      </c>
      <c r="AB152" s="141">
        <f>IF((AND(AA152&gt;=$BE152,AA152&lt;=$BF152)),0,"-")</f>
        <v>0</v>
      </c>
      <c r="AC152" s="135" t="str">
        <f>IF(AA152&gt;$BF152,1,"-")</f>
        <v>-</v>
      </c>
      <c r="AD152" s="136" t="str">
        <f>IF(AA152&lt;$BE152,-1,"-")</f>
        <v>-</v>
      </c>
      <c r="AE152" s="41">
        <f>I152</f>
        <v>6</v>
      </c>
      <c r="AF152" s="141">
        <f>IF((AND(AE152&gt;=$BE152,AE152&lt;=$BF152)),0,"-")</f>
        <v>0</v>
      </c>
      <c r="AG152" s="135" t="str">
        <f>IF(AE152&gt;$BF152,1,"-")</f>
        <v>-</v>
      </c>
      <c r="AH152" s="136" t="str">
        <f>IF(AE152&lt;$BE152,-1,"-")</f>
        <v>-</v>
      </c>
      <c r="AI152" s="41">
        <f>J152</f>
        <v>6.5</v>
      </c>
      <c r="AJ152" s="141">
        <f>IF((AND(AI152&gt;=$BE152,AI152&lt;=$BF152)),0,"-")</f>
        <v>0</v>
      </c>
      <c r="AK152" s="135" t="str">
        <f>IF(AI152&gt;$BF152,1,"-")</f>
        <v>-</v>
      </c>
      <c r="AL152" s="136" t="str">
        <f>IF(AI152&lt;$BE152,-1,"-")</f>
        <v>-</v>
      </c>
      <c r="AM152" s="41">
        <f>K152</f>
        <v>6</v>
      </c>
      <c r="AN152" s="141">
        <f>IF((AND(AM152&gt;=$BE152,AM152&lt;=$BF152)),0,"-")</f>
        <v>0</v>
      </c>
      <c r="AO152" s="135" t="str">
        <f>IF(AM152&gt;$BF152,1,"-")</f>
        <v>-</v>
      </c>
      <c r="AP152" s="136" t="str">
        <f>IF(AM152&lt;$BE152,-1,"-")</f>
        <v>-</v>
      </c>
      <c r="AQ152" s="41">
        <f>L152</f>
        <v>6.5</v>
      </c>
      <c r="AR152" s="141">
        <f>IF((AND(AQ152&gt;=$BE152,AQ152&lt;=$BF152)),0,"-")</f>
        <v>0</v>
      </c>
      <c r="AS152" s="135" t="str">
        <f>IF(AQ152&gt;$BF152,1,"-")</f>
        <v>-</v>
      </c>
      <c r="AT152" s="136" t="str">
        <f>IF(AQ152&lt;$BE152,-1,"-")</f>
        <v>-</v>
      </c>
      <c r="AU152" s="41">
        <f>M152</f>
        <v>6</v>
      </c>
      <c r="AV152" s="141">
        <f>IF((AND(AU152&gt;=$BE152,AU152&lt;=$BF152)),0,"-")</f>
        <v>0</v>
      </c>
      <c r="AW152" s="135" t="str">
        <f>IF(AU152&gt;$BF152,1,"-")</f>
        <v>-</v>
      </c>
      <c r="AX152" s="153" t="str">
        <f>IF(AU152&lt;$BE152,-1,"-")</f>
        <v>-</v>
      </c>
      <c r="AY152" s="189">
        <v>5</v>
      </c>
      <c r="AZ152" s="189">
        <v>5.5</v>
      </c>
      <c r="BA152" s="190">
        <f>N152</f>
        <v>18</v>
      </c>
      <c r="BB152" s="45">
        <f>N152/3</f>
        <v>6</v>
      </c>
      <c r="BC152" s="150">
        <f>ROUND(BB152,1)</f>
        <v>6</v>
      </c>
      <c r="BD152" s="148">
        <f>MATCH(BC152,$P$225:$P$325,0)</f>
        <v>61</v>
      </c>
      <c r="BE152" s="165">
        <f>INDEX($Q$225:$Q$325,BD152,1)</f>
        <v>5.5</v>
      </c>
      <c r="BF152" s="165">
        <f>INDEX($R$225:$R$325,BD152,1)</f>
        <v>6.5</v>
      </c>
      <c r="BG152" s="191" t="str">
        <f>IF((AND(AY152=$BE152,AZ152=$BF152)),0,"-")</f>
        <v>-</v>
      </c>
      <c r="BH152" s="191" t="str">
        <f>IF(AY152&gt;$BE152,-1,"-")</f>
        <v>-</v>
      </c>
      <c r="BI152" s="191">
        <f>IF(AZ152&lt;=$BF152,1,"-")</f>
        <v>1</v>
      </c>
      <c r="BJ152" s="126"/>
      <c r="BK152" s="126"/>
      <c r="BL152" s="126"/>
      <c r="BM152" s="1"/>
      <c r="BN152" s="1"/>
      <c r="BO152" s="1"/>
      <c r="BP152" s="1"/>
      <c r="BQ152" s="1"/>
    </row>
    <row r="153" spans="2:69" ht="13.5" customHeight="1" outlineLevel="1">
      <c r="B153" s="75"/>
      <c r="C153" s="76"/>
      <c r="D153" s="47" t="str">
        <f>'СТАРТ+'!L119</f>
        <v>612В</v>
      </c>
      <c r="E153" s="63">
        <f>'СТАРТ+'!M119</f>
        <v>5</v>
      </c>
      <c r="F153" s="70" t="e">
        <f>'СТАРТ+'!N119</f>
        <v>#REF!</v>
      </c>
      <c r="G153" s="71">
        <v>5.5</v>
      </c>
      <c r="H153" s="71">
        <v>5</v>
      </c>
      <c r="I153" s="71">
        <v>5.5</v>
      </c>
      <c r="J153" s="71">
        <v>5.5</v>
      </c>
      <c r="K153" s="71">
        <v>5</v>
      </c>
      <c r="L153" s="71">
        <v>6</v>
      </c>
      <c r="M153" s="71">
        <v>5</v>
      </c>
      <c r="N153" s="268">
        <f>(SUM(G153:M153)-LARGE(G153:M153,1)-LARGE(G153:M153,2)-SMALL(G153:M153,1)-SMALL(G153:M153,2))</f>
        <v>16</v>
      </c>
      <c r="O153" s="73" t="e">
        <f>(SUM(G153:M153)-LARGE(G153:M153,1)-LARGE(G153:M153,2)-SMALL(G153:M153,1)-SMALL(G153:M153,2))*F153</f>
        <v>#REF!</v>
      </c>
      <c r="P153" s="86" t="e">
        <f t="shared" si="40"/>
        <v>#REF!</v>
      </c>
      <c r="Q153" s="232"/>
      <c r="R153" s="231"/>
      <c r="S153" s="8"/>
      <c r="T153" s="40"/>
      <c r="U153" s="132" t="str">
        <f t="shared" si="41"/>
        <v>612В</v>
      </c>
      <c r="V153" s="131">
        <f t="shared" si="41"/>
        <v>5</v>
      </c>
      <c r="W153" s="41">
        <f>ROUND(G153,1)</f>
        <v>5.5</v>
      </c>
      <c r="X153" s="141">
        <f>IF((AND(W153&gt;=BE153,W153&lt;=BF153)),0,"-")</f>
        <v>0</v>
      </c>
      <c r="Y153" s="135" t="str">
        <f>IF(W153&gt;BF153,1,"-")</f>
        <v>-</v>
      </c>
      <c r="Z153" s="136" t="str">
        <f>IF(W153&lt;BE153,-1,"-")</f>
        <v>-</v>
      </c>
      <c r="AA153" s="41">
        <f>H153</f>
        <v>5</v>
      </c>
      <c r="AB153" s="141">
        <f>IF((AND(AA153&gt;=$BE153,AA153&lt;=$BF153)),0,"-")</f>
        <v>0</v>
      </c>
      <c r="AC153" s="135" t="str">
        <f>IF(AA153&gt;$BF153,1,"-")</f>
        <v>-</v>
      </c>
      <c r="AD153" s="136" t="str">
        <f>IF(AA153&lt;$BE153,-1,"-")</f>
        <v>-</v>
      </c>
      <c r="AE153" s="41">
        <f>I153</f>
        <v>5.5</v>
      </c>
      <c r="AF153" s="141">
        <f>IF((AND(AE153&gt;=$BE153,AE153&lt;=$BF153)),0,"-")</f>
        <v>0</v>
      </c>
      <c r="AG153" s="135" t="str">
        <f>IF(AE153&gt;$BF153,1,"-")</f>
        <v>-</v>
      </c>
      <c r="AH153" s="136" t="str">
        <f>IF(AE153&lt;$BE153,-1,"-")</f>
        <v>-</v>
      </c>
      <c r="AI153" s="41">
        <f>J153</f>
        <v>5.5</v>
      </c>
      <c r="AJ153" s="141">
        <f>IF((AND(AI153&gt;=$BE153,AI153&lt;=$BF153)),0,"-")</f>
        <v>0</v>
      </c>
      <c r="AK153" s="135" t="str">
        <f>IF(AI153&gt;$BF153,1,"-")</f>
        <v>-</v>
      </c>
      <c r="AL153" s="136" t="str">
        <f>IF(AI153&lt;$BE153,-1,"-")</f>
        <v>-</v>
      </c>
      <c r="AM153" s="41">
        <f>K153</f>
        <v>5</v>
      </c>
      <c r="AN153" s="141">
        <f>IF((AND(AM153&gt;=$BE153,AM153&lt;=$BF153)),0,"-")</f>
        <v>0</v>
      </c>
      <c r="AO153" s="135" t="str">
        <f>IF(AM153&gt;$BF153,1,"-")</f>
        <v>-</v>
      </c>
      <c r="AP153" s="136" t="str">
        <f>IF(AM153&lt;$BE153,-1,"-")</f>
        <v>-</v>
      </c>
      <c r="AQ153" s="41">
        <f>L153</f>
        <v>6</v>
      </c>
      <c r="AR153" s="141" t="str">
        <f>IF((AND(AQ153&gt;=$BE153,AQ153&lt;=$BF153)),0,"-")</f>
        <v>-</v>
      </c>
      <c r="AS153" s="135">
        <f>IF(AQ153&gt;$BF153,1,"-")</f>
        <v>1</v>
      </c>
      <c r="AT153" s="136" t="str">
        <f>IF(AQ153&lt;$BE153,-1,"-")</f>
        <v>-</v>
      </c>
      <c r="AU153" s="41">
        <f>M153</f>
        <v>5</v>
      </c>
      <c r="AV153" s="141">
        <f>IF((AND(AU153&gt;=$BE153,AU153&lt;=$BF153)),0,"-")</f>
        <v>0</v>
      </c>
      <c r="AW153" s="135" t="str">
        <f>IF(AU153&gt;$BF153,1,"-")</f>
        <v>-</v>
      </c>
      <c r="AX153" s="153" t="str">
        <f>IF(AU153&lt;$BE153,-1,"-")</f>
        <v>-</v>
      </c>
      <c r="AY153" s="169">
        <v>7</v>
      </c>
      <c r="AZ153" s="169">
        <v>7.5</v>
      </c>
      <c r="BA153" s="155">
        <f>N153</f>
        <v>16</v>
      </c>
      <c r="BB153" s="45">
        <f>N153/3</f>
        <v>5.333333333333333</v>
      </c>
      <c r="BC153" s="150">
        <f>ROUND(BB153,1)</f>
        <v>5.3</v>
      </c>
      <c r="BD153" s="148">
        <f>MATCH(BC153,$P$225:$P$325,0)</f>
        <v>54</v>
      </c>
      <c r="BE153" s="165">
        <f>INDEX($Q$225:$Q$325,BD153,1)</f>
        <v>5</v>
      </c>
      <c r="BF153" s="165">
        <f>INDEX($R$225:$R$325,BD153,1)</f>
        <v>5.5</v>
      </c>
      <c r="BG153" s="170" t="str">
        <f>IF((AND(AY153=$BE153,AZ153=$BF153)),0,"-")</f>
        <v>-</v>
      </c>
      <c r="BH153" s="170">
        <f>IF(AY153&gt;$BE153,-1,"-")</f>
        <v>-1</v>
      </c>
      <c r="BI153" s="170" t="str">
        <f>IF(AZ153&lt;=$BF153,1,"-")</f>
        <v>-</v>
      </c>
      <c r="BJ153" s="42"/>
      <c r="BK153" s="42"/>
      <c r="BL153" s="42"/>
      <c r="BM153" s="151"/>
      <c r="BN153" s="151"/>
      <c r="BO153" s="1"/>
      <c r="BP153" s="1"/>
      <c r="BQ153" s="1"/>
    </row>
    <row r="154" spans="2:69" ht="13.5" customHeight="1" outlineLevel="1">
      <c r="B154" s="75"/>
      <c r="C154" s="79"/>
      <c r="D154" s="80" t="s">
        <v>3</v>
      </c>
      <c r="E154" s="65"/>
      <c r="F154" s="81" t="e">
        <f>SUM(F150:F153)</f>
        <v>#REF!</v>
      </c>
      <c r="G154" s="82">
        <v>7.6</v>
      </c>
      <c r="H154" s="83" t="e">
        <f>SUM(G154-F154)</f>
        <v>#REF!</v>
      </c>
      <c r="I154" s="83"/>
      <c r="J154" s="83"/>
      <c r="K154" s="83"/>
      <c r="L154" s="83"/>
      <c r="M154" s="83"/>
      <c r="N154" s="269"/>
      <c r="O154" s="260" t="e">
        <f>SUM(O150:O153)</f>
        <v>#REF!</v>
      </c>
      <c r="P154" s="86" t="e">
        <f t="shared" si="40"/>
        <v>#REF!</v>
      </c>
      <c r="Q154" s="63"/>
      <c r="R154" s="231"/>
      <c r="S154" s="8"/>
      <c r="T154" s="40"/>
      <c r="X154" s="142">
        <f>COUNT(X150:X151)</f>
        <v>2</v>
      </c>
      <c r="Y154" s="143">
        <f>COUNT(Y150:Y151)</f>
        <v>0</v>
      </c>
      <c r="Z154" s="144">
        <f>COUNT(Z150:Z151)</f>
        <v>0</v>
      </c>
      <c r="AA154" s="107"/>
      <c r="AB154" s="142">
        <f>COUNT(AB150:AB151)</f>
        <v>1</v>
      </c>
      <c r="AC154" s="143">
        <f>COUNT(AC150:AC151)</f>
        <v>1</v>
      </c>
      <c r="AD154" s="144">
        <f>COUNT(AD150:AD151)</f>
        <v>0</v>
      </c>
      <c r="AE154" s="107"/>
      <c r="AF154" s="142">
        <f>COUNT(AF150:AF151)</f>
        <v>1</v>
      </c>
      <c r="AG154" s="143">
        <f>COUNT(AG150:AG151)</f>
        <v>1</v>
      </c>
      <c r="AH154" s="144">
        <f>COUNT(AH150:AH151)</f>
        <v>0</v>
      </c>
      <c r="AI154" s="107"/>
      <c r="AJ154" s="142">
        <f>COUNT(AJ150:AJ151)</f>
        <v>2</v>
      </c>
      <c r="AK154" s="143">
        <f>COUNT(AK150:AK151)</f>
        <v>0</v>
      </c>
      <c r="AL154" s="144">
        <f>COUNT(AL150:AL151)</f>
        <v>0</v>
      </c>
      <c r="AM154" s="107"/>
      <c r="AN154" s="142">
        <f>COUNT(AN150:AN151)</f>
        <v>2</v>
      </c>
      <c r="AO154" s="143">
        <f>COUNT(AO150:AO151)</f>
        <v>0</v>
      </c>
      <c r="AP154" s="144">
        <f>COUNT(AP150:AP151)</f>
        <v>0</v>
      </c>
      <c r="AQ154" s="107"/>
      <c r="AR154" s="142">
        <f>COUNT(AR150:AR151)</f>
        <v>2</v>
      </c>
      <c r="AS154" s="143">
        <f>COUNT(AS150:AS151)</f>
        <v>0</v>
      </c>
      <c r="AT154" s="144">
        <f>COUNT(AT150:AT151)</f>
        <v>0</v>
      </c>
      <c r="AU154" s="107"/>
      <c r="AV154" s="142">
        <f>COUNT(AV150:AV151)</f>
        <v>2</v>
      </c>
      <c r="AW154" s="143">
        <f>COUNT(AW150:AW151)</f>
        <v>0</v>
      </c>
      <c r="AX154" s="144">
        <f>COUNT(AX150:AX151)</f>
        <v>0</v>
      </c>
      <c r="AY154" s="47"/>
      <c r="AZ154" s="47"/>
      <c r="BG154" s="166">
        <f>COUNT(BG150:BG153)</f>
        <v>0</v>
      </c>
      <c r="BH154" s="167">
        <f>COUNT(BH150:BH153)</f>
        <v>1</v>
      </c>
      <c r="BI154" s="168">
        <f>COUNT(BI150:BI153)</f>
        <v>3</v>
      </c>
      <c r="BJ154" s="42"/>
      <c r="BK154" s="42"/>
      <c r="BL154" s="42"/>
      <c r="BM154" s="126"/>
      <c r="BN154" s="126"/>
      <c r="BO154" s="1"/>
      <c r="BP154" s="1"/>
      <c r="BQ154" s="1"/>
    </row>
    <row r="155" spans="16:69" ht="13.5" customHeight="1">
      <c r="P155" s="86" t="e">
        <f t="shared" si="40"/>
        <v>#REF!</v>
      </c>
      <c r="X155" s="134">
        <f>COUNT(X152:X153)</f>
        <v>2</v>
      </c>
      <c r="Y155" s="133">
        <f>COUNT(Y152:Y153)</f>
        <v>0</v>
      </c>
      <c r="Z155" s="137">
        <f>COUNT(Z152:Z153)</f>
        <v>0</v>
      </c>
      <c r="AB155" s="134">
        <f>COUNT(AB152:AB153)</f>
        <v>2</v>
      </c>
      <c r="AC155" s="133">
        <f>COUNT(AC152:AC153)</f>
        <v>0</v>
      </c>
      <c r="AD155" s="137">
        <f>COUNT(AD152:AD153)</f>
        <v>0</v>
      </c>
      <c r="AF155" s="134">
        <f>COUNT(AF152:AF153)</f>
        <v>2</v>
      </c>
      <c r="AG155" s="133">
        <f>COUNT(AG152:AG153)</f>
        <v>0</v>
      </c>
      <c r="AH155" s="137">
        <f>COUNT(AH152:AH153)</f>
        <v>0</v>
      </c>
      <c r="AJ155" s="134">
        <f>COUNT(AJ152:AJ153)</f>
        <v>2</v>
      </c>
      <c r="AK155" s="133">
        <f>COUNT(AK152:AK153)</f>
        <v>0</v>
      </c>
      <c r="AL155" s="137">
        <f>COUNT(AL152:AL153)</f>
        <v>0</v>
      </c>
      <c r="AN155" s="134">
        <f>COUNT(AN152:AN153)</f>
        <v>2</v>
      </c>
      <c r="AO155" s="133">
        <f>COUNT(AO152:AO153)</f>
        <v>0</v>
      </c>
      <c r="AP155" s="137">
        <f>COUNT(AP152:AP153)</f>
        <v>0</v>
      </c>
      <c r="AR155" s="134">
        <f>COUNT(AR152:AR153)</f>
        <v>1</v>
      </c>
      <c r="AS155" s="133">
        <f>COUNT(AS152:AS153)</f>
        <v>1</v>
      </c>
      <c r="AT155" s="137">
        <f>COUNT(AT152:AT153)</f>
        <v>0</v>
      </c>
      <c r="AV155" s="134">
        <f>COUNT(AV152:AV153)</f>
        <v>2</v>
      </c>
      <c r="AW155" s="133">
        <f>COUNT(AW152:AW153)</f>
        <v>0</v>
      </c>
      <c r="AX155" s="137">
        <f>COUNT(AX152:AX153)</f>
        <v>0</v>
      </c>
      <c r="BJ155" s="42"/>
      <c r="BK155" s="42"/>
      <c r="BL155" s="42"/>
      <c r="BM155" s="151"/>
      <c r="BN155" s="151"/>
      <c r="BO155" s="1"/>
      <c r="BP155" s="1"/>
      <c r="BQ155" s="1"/>
    </row>
    <row r="156" spans="16:69" ht="13.5" customHeight="1">
      <c r="P156" s="86"/>
      <c r="X156" s="192"/>
      <c r="Y156" s="127"/>
      <c r="Z156" s="193"/>
      <c r="AB156" s="192"/>
      <c r="AC156" s="127"/>
      <c r="AD156" s="193"/>
      <c r="AF156" s="192"/>
      <c r="AG156" s="127"/>
      <c r="AH156" s="193"/>
      <c r="AJ156" s="192"/>
      <c r="AK156" s="127"/>
      <c r="AL156" s="193"/>
      <c r="AN156" s="192"/>
      <c r="AO156" s="127"/>
      <c r="AP156" s="193"/>
      <c r="AR156" s="192"/>
      <c r="AS156" s="127"/>
      <c r="AT156" s="193"/>
      <c r="AV156" s="192"/>
      <c r="AW156" s="127"/>
      <c r="AX156" s="193"/>
      <c r="BJ156" s="42"/>
      <c r="BK156" s="42"/>
      <c r="BL156" s="42"/>
      <c r="BM156" s="151"/>
      <c r="BN156" s="151"/>
      <c r="BO156" s="1"/>
      <c r="BP156" s="1"/>
      <c r="BQ156" s="1"/>
    </row>
    <row r="157" spans="16:69" ht="13.5" customHeight="1">
      <c r="P157" s="86"/>
      <c r="X157" s="192"/>
      <c r="Y157" s="127"/>
      <c r="Z157" s="193"/>
      <c r="AB157" s="192"/>
      <c r="AC157" s="127"/>
      <c r="AD157" s="193"/>
      <c r="AF157" s="192"/>
      <c r="AG157" s="127"/>
      <c r="AH157" s="193"/>
      <c r="AJ157" s="192"/>
      <c r="AK157" s="127"/>
      <c r="AL157" s="193"/>
      <c r="AN157" s="192"/>
      <c r="AO157" s="127"/>
      <c r="AP157" s="193"/>
      <c r="AR157" s="192"/>
      <c r="AS157" s="127"/>
      <c r="AT157" s="193"/>
      <c r="AV157" s="192"/>
      <c r="AW157" s="127"/>
      <c r="AX157" s="193"/>
      <c r="BJ157" s="42"/>
      <c r="BK157" s="42"/>
      <c r="BL157" s="42"/>
      <c r="BM157" s="151"/>
      <c r="BN157" s="151"/>
      <c r="BO157" s="1"/>
      <c r="BP157" s="1"/>
      <c r="BQ157" s="1"/>
    </row>
    <row r="158" spans="16:69" ht="13.5" customHeight="1">
      <c r="P158" s="86"/>
      <c r="X158" s="192"/>
      <c r="Y158" s="127"/>
      <c r="Z158" s="193"/>
      <c r="AB158" s="192"/>
      <c r="AC158" s="127"/>
      <c r="AD158" s="193"/>
      <c r="AF158" s="192"/>
      <c r="AG158" s="127"/>
      <c r="AH158" s="193"/>
      <c r="AJ158" s="192"/>
      <c r="AK158" s="127"/>
      <c r="AL158" s="193"/>
      <c r="AN158" s="192"/>
      <c r="AO158" s="127"/>
      <c r="AP158" s="193"/>
      <c r="AR158" s="192"/>
      <c r="AS158" s="127"/>
      <c r="AT158" s="193"/>
      <c r="AV158" s="192"/>
      <c r="AW158" s="127"/>
      <c r="AX158" s="193"/>
      <c r="BJ158" s="42"/>
      <c r="BK158" s="42"/>
      <c r="BL158" s="42"/>
      <c r="BM158" s="151"/>
      <c r="BN158" s="151"/>
      <c r="BO158" s="1"/>
      <c r="BP158" s="1"/>
      <c r="BQ158" s="1"/>
    </row>
    <row r="159" spans="16:69" ht="13.5" customHeight="1">
      <c r="P159" s="86"/>
      <c r="X159" s="192"/>
      <c r="Y159" s="127"/>
      <c r="Z159" s="193"/>
      <c r="AB159" s="192"/>
      <c r="AC159" s="127"/>
      <c r="AD159" s="193"/>
      <c r="AF159" s="192"/>
      <c r="AG159" s="127"/>
      <c r="AH159" s="193"/>
      <c r="AJ159" s="192"/>
      <c r="AK159" s="127"/>
      <c r="AL159" s="193"/>
      <c r="AN159" s="192"/>
      <c r="AO159" s="127"/>
      <c r="AP159" s="193"/>
      <c r="AR159" s="192"/>
      <c r="AS159" s="127"/>
      <c r="AT159" s="193"/>
      <c r="AV159" s="192"/>
      <c r="AW159" s="127"/>
      <c r="AX159" s="193"/>
      <c r="BJ159" s="42"/>
      <c r="BK159" s="42"/>
      <c r="BL159" s="42"/>
      <c r="BM159" s="151"/>
      <c r="BN159" s="151"/>
      <c r="BO159" s="1"/>
      <c r="BP159" s="1"/>
      <c r="BQ159" s="1"/>
    </row>
    <row r="160" spans="16:69" ht="15.75" customHeight="1">
      <c r="P160" s="86"/>
      <c r="W160" s="248" t="s">
        <v>116</v>
      </c>
      <c r="X160" s="245">
        <f>SUM(X147+X140+X133+X126+X119+X112+X105+X98+X91+X84+X77+X70+X63+X56+X49+X42+X35+X28+X21+X14+X154)</f>
        <v>41</v>
      </c>
      <c r="Y160" s="246">
        <f>SUM(Y147+Y140+Y133+Y126+Y119+Y112+Y105+Y98+Y91+Y84+Y77+Y70+Y63+Y56+Y49+Y42+Y35+Y28+Y21+Y14+Y154)</f>
        <v>1</v>
      </c>
      <c r="Z160" s="247">
        <f>SUM(Z147+Z140+Z133+Z126+Z119+Z112+Z105+Z98+Z91+Z84+Z77+Z70+Z63+Z56+Z49+Z42+Z35+Z28+Z21+Z14+Z154)</f>
        <v>0</v>
      </c>
      <c r="AB160" s="245">
        <f aca="true" t="shared" si="42" ref="AB160:AD161">SUM(AB147+AB140+AB133+AB126+AB119+AB112+AB105+AB98+AB91+AB84+AB77+AB70+AB63+AB56+AB49+AB42+AB35+AB28+AB21+AB14)</f>
        <v>36</v>
      </c>
      <c r="AC160" s="246">
        <f t="shared" si="42"/>
        <v>1</v>
      </c>
      <c r="AD160" s="247">
        <f t="shared" si="42"/>
        <v>3</v>
      </c>
      <c r="AF160" s="245">
        <f aca="true" t="shared" si="43" ref="AF160:AH161">SUM(AF147+AF140+AF133+AF126+AF119+AF112+AF105+AF98+AF91+AF84+AF77+AF70+AF63+AF56+AF49+AF42+AF35+AF28+AF21+AF14)</f>
        <v>37</v>
      </c>
      <c r="AG160" s="246">
        <f t="shared" si="43"/>
        <v>1</v>
      </c>
      <c r="AH160" s="247">
        <f t="shared" si="43"/>
        <v>2</v>
      </c>
      <c r="AJ160" s="245">
        <f aca="true" t="shared" si="44" ref="AJ160:AL161">SUM(AJ147+AJ140+AJ133+AJ126+AJ119+AJ112+AJ105+AJ98+AJ91+AJ84+AJ77+AJ70+AJ63+AJ56+AJ49+AJ42+AJ35+AJ28+AJ21+AJ14)</f>
        <v>39</v>
      </c>
      <c r="AK160" s="246">
        <f t="shared" si="44"/>
        <v>1</v>
      </c>
      <c r="AL160" s="247">
        <f t="shared" si="44"/>
        <v>0</v>
      </c>
      <c r="AN160" s="245">
        <f aca="true" t="shared" si="45" ref="AN160:AP161">SUM(AN147+AN140+AN133+AN126+AN119+AN112+AN105+AN98+AN91+AN84+AN77+AN70+AN63+AN56+AN49+AN42+AN35+AN28+AN21+AN14)</f>
        <v>38</v>
      </c>
      <c r="AO160" s="246">
        <f t="shared" si="45"/>
        <v>1</v>
      </c>
      <c r="AP160" s="247">
        <f t="shared" si="45"/>
        <v>1</v>
      </c>
      <c r="AR160" s="245">
        <f aca="true" t="shared" si="46" ref="AR160:AT161">SUM(AR147+AR140+AR133+AR126+AR119+AR112+AR105+AR98+AR91+AR84+AR77+AR70+AR63+AR56+AR49+AR42+AR35+AR28+AR21+AR14)</f>
        <v>39</v>
      </c>
      <c r="AS160" s="246">
        <f t="shared" si="46"/>
        <v>0</v>
      </c>
      <c r="AT160" s="247">
        <f t="shared" si="46"/>
        <v>1</v>
      </c>
      <c r="AV160" s="245">
        <f aca="true" t="shared" si="47" ref="AV160:AX161">SUM(AV147+AV140+AV133+AV126+AV119+AV112+AV105+AV98+AV91+AV84+AV77+AV70+AV63+AV56+AV49+AV42+AV35+AV28+AV21+AV14)</f>
        <v>36</v>
      </c>
      <c r="AW160" s="246">
        <f t="shared" si="47"/>
        <v>1</v>
      </c>
      <c r="AX160" s="247">
        <f t="shared" si="47"/>
        <v>3</v>
      </c>
      <c r="BJ160" s="42"/>
      <c r="BK160" s="42"/>
      <c r="BL160" s="42"/>
      <c r="BM160" s="151"/>
      <c r="BN160" s="151"/>
      <c r="BO160" s="1"/>
      <c r="BP160" s="1"/>
      <c r="BQ160" s="1"/>
    </row>
    <row r="161" spans="16:69" ht="15.75" customHeight="1">
      <c r="P161" s="86"/>
      <c r="W161" s="249" t="s">
        <v>117</v>
      </c>
      <c r="X161" s="142">
        <f>SUM(X148+X141+X134+X127+X120+X113+X106+X99+X92+X85+X78+X71+X64+X57+X50+X43+X36+X29+X22+X15+X155)</f>
        <v>37</v>
      </c>
      <c r="Y161" s="143">
        <f>SUM(Y148+Y141+Y134+Y127+Y120+Y113+Y106+Y99+Y92+Y85+Y78+Y71+Y64+Y57+Y50+Y43+Y36+Y29+Y22+Y155)</f>
        <v>1</v>
      </c>
      <c r="Z161" s="144">
        <f>SUM(Z148+Z141+Z134+Z127+Z120+Z113+Z106+Z99+Z92+Z85+Z78+Z71+Z64+Z57+Z50+Z43+Z36+Z29+Z22+Z15+Z155)</f>
        <v>4</v>
      </c>
      <c r="AB161" s="142">
        <f t="shared" si="42"/>
        <v>35</v>
      </c>
      <c r="AC161" s="143">
        <f t="shared" si="42"/>
        <v>0</v>
      </c>
      <c r="AD161" s="144">
        <f t="shared" si="42"/>
        <v>5</v>
      </c>
      <c r="AF161" s="142">
        <f t="shared" si="43"/>
        <v>35</v>
      </c>
      <c r="AG161" s="143">
        <f t="shared" si="43"/>
        <v>4</v>
      </c>
      <c r="AH161" s="144">
        <f t="shared" si="43"/>
        <v>1</v>
      </c>
      <c r="AJ161" s="142">
        <f t="shared" si="44"/>
        <v>27</v>
      </c>
      <c r="AK161" s="143">
        <f t="shared" si="44"/>
        <v>2</v>
      </c>
      <c r="AL161" s="144">
        <f t="shared" si="44"/>
        <v>11</v>
      </c>
      <c r="AN161" s="142">
        <f t="shared" si="45"/>
        <v>30</v>
      </c>
      <c r="AO161" s="143">
        <f t="shared" si="45"/>
        <v>1</v>
      </c>
      <c r="AP161" s="144">
        <f t="shared" si="45"/>
        <v>9</v>
      </c>
      <c r="AR161" s="142">
        <f t="shared" si="46"/>
        <v>32</v>
      </c>
      <c r="AS161" s="143">
        <f t="shared" si="46"/>
        <v>6</v>
      </c>
      <c r="AT161" s="144">
        <f t="shared" si="46"/>
        <v>2</v>
      </c>
      <c r="AV161" s="142">
        <f t="shared" si="47"/>
        <v>36</v>
      </c>
      <c r="AW161" s="143">
        <f t="shared" si="47"/>
        <v>3</v>
      </c>
      <c r="AX161" s="144">
        <f t="shared" si="47"/>
        <v>1</v>
      </c>
      <c r="BJ161" s="42"/>
      <c r="BK161" s="42"/>
      <c r="BL161" s="42"/>
      <c r="BM161" s="151"/>
      <c r="BN161" s="151"/>
      <c r="BO161" s="1"/>
      <c r="BP161" s="1"/>
      <c r="BQ161" s="1"/>
    </row>
    <row r="162" spans="1:69" s="107" customFormat="1" ht="24.75" customHeight="1">
      <c r="A162" s="75"/>
      <c r="B162" s="75"/>
      <c r="D162" s="250"/>
      <c r="E162" s="250"/>
      <c r="F162" s="251"/>
      <c r="H162" s="75"/>
      <c r="I162" s="252"/>
      <c r="J162" s="252"/>
      <c r="K162" s="252"/>
      <c r="O162" s="47"/>
      <c r="P162" s="86"/>
      <c r="Q162" s="253"/>
      <c r="R162" s="254"/>
      <c r="U162" s="132"/>
      <c r="V162" s="131"/>
      <c r="X162" s="192"/>
      <c r="Y162" s="127"/>
      <c r="Z162" s="193"/>
      <c r="AB162" s="192"/>
      <c r="AC162" s="127"/>
      <c r="AD162" s="193"/>
      <c r="AF162" s="192"/>
      <c r="AG162" s="127"/>
      <c r="AH162" s="193"/>
      <c r="AJ162" s="192"/>
      <c r="AK162" s="127"/>
      <c r="AL162" s="193"/>
      <c r="AN162" s="192"/>
      <c r="AO162" s="127"/>
      <c r="AP162" s="193"/>
      <c r="AR162" s="192"/>
      <c r="AS162" s="127"/>
      <c r="AT162" s="193"/>
      <c r="AV162" s="192"/>
      <c r="AW162" s="127"/>
      <c r="AX162" s="193"/>
      <c r="BB162" s="255"/>
      <c r="BC162" s="256"/>
      <c r="BE162" s="75"/>
      <c r="BF162" s="75"/>
      <c r="BG162" s="75"/>
      <c r="BH162" s="75"/>
      <c r="BI162" s="75"/>
      <c r="BJ162" s="257"/>
      <c r="BK162" s="257"/>
      <c r="BL162" s="257"/>
      <c r="BM162" s="258"/>
      <c r="BN162" s="258"/>
      <c r="BO162" s="35"/>
      <c r="BP162" s="35"/>
      <c r="BQ162" s="35"/>
    </row>
    <row r="163" spans="1:69" s="107" customFormat="1" ht="25.5" customHeight="1">
      <c r="A163" s="75"/>
      <c r="B163" s="75"/>
      <c r="D163" s="250"/>
      <c r="E163" s="250"/>
      <c r="F163" s="251"/>
      <c r="H163" s="75"/>
      <c r="I163" s="252"/>
      <c r="J163" s="252"/>
      <c r="K163" s="252"/>
      <c r="O163" s="47"/>
      <c r="P163" s="86"/>
      <c r="Q163" s="253"/>
      <c r="R163" s="254"/>
      <c r="U163" s="132"/>
      <c r="V163" s="131"/>
      <c r="X163" s="259"/>
      <c r="Y163" s="213" t="str">
        <f>D3</f>
        <v>ПРЕДВАРИТЕЛЬНЫЕ</v>
      </c>
      <c r="Z163" s="193"/>
      <c r="AB163" s="192"/>
      <c r="AC163" s="127"/>
      <c r="AD163" s="193"/>
      <c r="AF163" s="192"/>
      <c r="AG163" s="127"/>
      <c r="AH163" s="193"/>
      <c r="AJ163" s="192"/>
      <c r="AK163" s="127"/>
      <c r="AL163" s="193"/>
      <c r="AN163" s="192"/>
      <c r="AO163" s="127"/>
      <c r="AP163" s="193"/>
      <c r="AR163" s="192"/>
      <c r="AS163" s="127"/>
      <c r="AT163" s="193"/>
      <c r="AV163" s="192"/>
      <c r="AW163" s="127"/>
      <c r="AX163" s="193"/>
      <c r="BB163" s="255"/>
      <c r="BC163" s="256"/>
      <c r="BE163" s="75"/>
      <c r="BF163" s="75"/>
      <c r="BG163" s="75"/>
      <c r="BH163" s="75"/>
      <c r="BI163" s="75"/>
      <c r="BJ163" s="257"/>
      <c r="BK163" s="257"/>
      <c r="BL163" s="257"/>
      <c r="BM163" s="258"/>
      <c r="BN163" s="258"/>
      <c r="BO163" s="35"/>
      <c r="BP163" s="35"/>
      <c r="BQ163" s="35"/>
    </row>
    <row r="164" spans="16:69" ht="24.75" customHeight="1" thickBot="1">
      <c r="P164" s="86"/>
      <c r="X164" s="192"/>
      <c r="Y164" s="212" t="str">
        <f>D4</f>
        <v>ВЫШКА, ДЕВОЧКИ, ГРУППА "Д"</v>
      </c>
      <c r="Z164" s="193"/>
      <c r="AB164" s="192"/>
      <c r="AC164" s="127"/>
      <c r="AD164" s="193"/>
      <c r="AF164" s="192"/>
      <c r="AG164" s="127"/>
      <c r="AH164" s="193"/>
      <c r="AJ164" s="192"/>
      <c r="AK164" s="127"/>
      <c r="AL164" s="193"/>
      <c r="AN164" s="192"/>
      <c r="AO164" s="127"/>
      <c r="AP164" s="193"/>
      <c r="AR164" s="192"/>
      <c r="AS164" s="127"/>
      <c r="AT164" s="193"/>
      <c r="AV164" s="326">
        <v>40993</v>
      </c>
      <c r="AW164" s="326"/>
      <c r="AX164" s="326"/>
      <c r="BJ164" s="42"/>
      <c r="BK164" s="42"/>
      <c r="BL164" s="42"/>
      <c r="BM164" s="151"/>
      <c r="BN164" s="151"/>
      <c r="BO164" s="1"/>
      <c r="BP164" s="1"/>
      <c r="BQ164" s="1"/>
    </row>
    <row r="165" spans="16:69" ht="24.75" customHeight="1" thickBot="1">
      <c r="P165" s="86"/>
      <c r="X165" s="313" t="s">
        <v>37</v>
      </c>
      <c r="Y165" s="314"/>
      <c r="Z165" s="314"/>
      <c r="AA165" s="315"/>
      <c r="AB165" s="316" t="s">
        <v>38</v>
      </c>
      <c r="AC165" s="314"/>
      <c r="AD165" s="314"/>
      <c r="AE165" s="317"/>
      <c r="AF165" s="313" t="s">
        <v>39</v>
      </c>
      <c r="AG165" s="314"/>
      <c r="AH165" s="314"/>
      <c r="AI165" s="315"/>
      <c r="AJ165" s="316" t="s">
        <v>40</v>
      </c>
      <c r="AK165" s="314"/>
      <c r="AL165" s="314"/>
      <c r="AM165" s="317"/>
      <c r="AN165" s="313" t="s">
        <v>41</v>
      </c>
      <c r="AO165" s="314"/>
      <c r="AP165" s="314"/>
      <c r="AQ165" s="315"/>
      <c r="AR165" s="316" t="s">
        <v>42</v>
      </c>
      <c r="AS165" s="314"/>
      <c r="AT165" s="314"/>
      <c r="AU165" s="317"/>
      <c r="AV165" s="313" t="s">
        <v>43</v>
      </c>
      <c r="AW165" s="314"/>
      <c r="AX165" s="314"/>
      <c r="AY165" s="315"/>
      <c r="BJ165" s="42"/>
      <c r="BK165" s="42"/>
      <c r="BL165" s="42"/>
      <c r="BM165" s="151"/>
      <c r="BN165" s="151"/>
      <c r="BO165" s="1"/>
      <c r="BP165" s="1"/>
      <c r="BQ165" s="1"/>
    </row>
    <row r="166" spans="16:69" ht="24.75" customHeight="1" thickBot="1">
      <c r="P166" s="86"/>
      <c r="X166" s="305"/>
      <c r="Y166" s="306"/>
      <c r="Z166" s="306"/>
      <c r="AA166" s="307"/>
      <c r="AB166" s="311"/>
      <c r="AC166" s="306"/>
      <c r="AD166" s="306"/>
      <c r="AE166" s="312"/>
      <c r="AF166" s="305"/>
      <c r="AG166" s="306"/>
      <c r="AH166" s="306"/>
      <c r="AI166" s="307"/>
      <c r="AJ166" s="311"/>
      <c r="AK166" s="306"/>
      <c r="AL166" s="306"/>
      <c r="AM166" s="312"/>
      <c r="AN166" s="305"/>
      <c r="AO166" s="306"/>
      <c r="AP166" s="306"/>
      <c r="AQ166" s="307"/>
      <c r="AR166" s="311"/>
      <c r="AS166" s="306"/>
      <c r="AT166" s="306"/>
      <c r="AU166" s="312"/>
      <c r="AV166" s="305"/>
      <c r="AW166" s="306"/>
      <c r="AX166" s="306"/>
      <c r="AY166" s="307"/>
      <c r="BJ166" s="42"/>
      <c r="BK166" s="42"/>
      <c r="BL166" s="42"/>
      <c r="BM166" s="151"/>
      <c r="BN166" s="151"/>
      <c r="BO166" s="1"/>
      <c r="BP166" s="1"/>
      <c r="BQ166" s="1"/>
    </row>
    <row r="167" spans="16:69" ht="24.75" customHeight="1">
      <c r="P167" s="86"/>
      <c r="X167" s="308" t="s">
        <v>44</v>
      </c>
      <c r="Y167" s="309"/>
      <c r="Z167" s="205">
        <v>40</v>
      </c>
      <c r="AA167" s="206" t="s">
        <v>45</v>
      </c>
      <c r="AB167" s="310" t="s">
        <v>44</v>
      </c>
      <c r="AC167" s="309"/>
      <c r="AD167" s="205">
        <v>40</v>
      </c>
      <c r="AE167" s="207" t="s">
        <v>45</v>
      </c>
      <c r="AF167" s="308" t="s">
        <v>44</v>
      </c>
      <c r="AG167" s="309"/>
      <c r="AH167" s="205">
        <v>40</v>
      </c>
      <c r="AI167" s="206" t="s">
        <v>45</v>
      </c>
      <c r="AJ167" s="310" t="s">
        <v>44</v>
      </c>
      <c r="AK167" s="309"/>
      <c r="AL167" s="205">
        <v>40</v>
      </c>
      <c r="AM167" s="207" t="s">
        <v>45</v>
      </c>
      <c r="AN167" s="308" t="s">
        <v>44</v>
      </c>
      <c r="AO167" s="309"/>
      <c r="AP167" s="205">
        <v>40</v>
      </c>
      <c r="AQ167" s="206" t="s">
        <v>45</v>
      </c>
      <c r="AR167" s="310" t="s">
        <v>44</v>
      </c>
      <c r="AS167" s="309"/>
      <c r="AT167" s="205">
        <v>40</v>
      </c>
      <c r="AU167" s="207" t="s">
        <v>45</v>
      </c>
      <c r="AV167" s="308" t="s">
        <v>44</v>
      </c>
      <c r="AW167" s="309"/>
      <c r="AX167" s="208">
        <v>40</v>
      </c>
      <c r="AY167" s="209" t="s">
        <v>45</v>
      </c>
      <c r="BJ167" s="42"/>
      <c r="BK167" s="42"/>
      <c r="BL167" s="42"/>
      <c r="BM167" s="151"/>
      <c r="BN167" s="151"/>
      <c r="BO167" s="1"/>
      <c r="BP167" s="1"/>
      <c r="BQ167" s="1"/>
    </row>
    <row r="168" spans="16:69" ht="24.75" customHeight="1">
      <c r="P168" s="86"/>
      <c r="X168" s="303" t="s">
        <v>46</v>
      </c>
      <c r="Y168" s="302"/>
      <c r="Z168" s="244">
        <f>Y160</f>
        <v>1</v>
      </c>
      <c r="AA168" s="210" t="s">
        <v>47</v>
      </c>
      <c r="AB168" s="301" t="s">
        <v>46</v>
      </c>
      <c r="AC168" s="302"/>
      <c r="AD168" s="244">
        <f>AC160</f>
        <v>1</v>
      </c>
      <c r="AE168" s="211" t="s">
        <v>47</v>
      </c>
      <c r="AF168" s="303" t="s">
        <v>46</v>
      </c>
      <c r="AG168" s="302"/>
      <c r="AH168" s="244">
        <f>AG160</f>
        <v>1</v>
      </c>
      <c r="AI168" s="210" t="s">
        <v>47</v>
      </c>
      <c r="AJ168" s="301" t="s">
        <v>46</v>
      </c>
      <c r="AK168" s="302"/>
      <c r="AL168" s="244">
        <f>AK160</f>
        <v>1</v>
      </c>
      <c r="AM168" s="211" t="s">
        <v>47</v>
      </c>
      <c r="AN168" s="303" t="s">
        <v>46</v>
      </c>
      <c r="AO168" s="302"/>
      <c r="AP168" s="244">
        <f>AO160</f>
        <v>1</v>
      </c>
      <c r="AQ168" s="210" t="s">
        <v>47</v>
      </c>
      <c r="AR168" s="301" t="s">
        <v>46</v>
      </c>
      <c r="AS168" s="302"/>
      <c r="AT168" s="244">
        <f>AS160</f>
        <v>0</v>
      </c>
      <c r="AU168" s="211" t="s">
        <v>47</v>
      </c>
      <c r="AV168" s="303" t="s">
        <v>46</v>
      </c>
      <c r="AW168" s="302"/>
      <c r="AX168" s="244">
        <f>AW160</f>
        <v>1</v>
      </c>
      <c r="AY168" s="210" t="s">
        <v>47</v>
      </c>
      <c r="BJ168" s="42"/>
      <c r="BK168" s="42"/>
      <c r="BL168" s="42"/>
      <c r="BM168" s="151"/>
      <c r="BN168" s="151"/>
      <c r="BO168" s="1"/>
      <c r="BP168" s="1"/>
      <c r="BQ168" s="1"/>
    </row>
    <row r="169" spans="16:69" ht="24.75" customHeight="1">
      <c r="P169" s="86"/>
      <c r="X169" s="299" t="s">
        <v>48</v>
      </c>
      <c r="Y169" s="300"/>
      <c r="Z169" s="297">
        <f>Z168*100/Z167</f>
        <v>2.5</v>
      </c>
      <c r="AA169" s="298"/>
      <c r="AB169" s="304" t="s">
        <v>48</v>
      </c>
      <c r="AC169" s="300"/>
      <c r="AD169" s="297">
        <f>AD168*100/AD167</f>
        <v>2.5</v>
      </c>
      <c r="AE169" s="298"/>
      <c r="AF169" s="299" t="s">
        <v>48</v>
      </c>
      <c r="AG169" s="300"/>
      <c r="AH169" s="297">
        <f>AH168*100/AH167</f>
        <v>2.5</v>
      </c>
      <c r="AI169" s="298"/>
      <c r="AJ169" s="304" t="s">
        <v>48</v>
      </c>
      <c r="AK169" s="300"/>
      <c r="AL169" s="297">
        <f>AL168*100/AL167</f>
        <v>2.5</v>
      </c>
      <c r="AM169" s="298"/>
      <c r="AN169" s="299" t="s">
        <v>48</v>
      </c>
      <c r="AO169" s="300"/>
      <c r="AP169" s="297">
        <f>AP168*100/AP167</f>
        <v>2.5</v>
      </c>
      <c r="AQ169" s="298"/>
      <c r="AR169" s="304" t="s">
        <v>48</v>
      </c>
      <c r="AS169" s="300"/>
      <c r="AT169" s="297">
        <f>AT168*100/AT167</f>
        <v>0</v>
      </c>
      <c r="AU169" s="298"/>
      <c r="AV169" s="299" t="s">
        <v>48</v>
      </c>
      <c r="AW169" s="300"/>
      <c r="AX169" s="297">
        <f>AX168*100/AX167</f>
        <v>2.5</v>
      </c>
      <c r="AY169" s="298"/>
      <c r="BJ169" s="42"/>
      <c r="BK169" s="42"/>
      <c r="BL169" s="42"/>
      <c r="BM169" s="151"/>
      <c r="BN169" s="151"/>
      <c r="BO169" s="1"/>
      <c r="BP169" s="1"/>
      <c r="BQ169" s="1"/>
    </row>
    <row r="170" spans="16:69" ht="24.75" customHeight="1">
      <c r="P170" s="86"/>
      <c r="X170" s="303" t="s">
        <v>49</v>
      </c>
      <c r="Y170" s="302"/>
      <c r="Z170" s="244">
        <f>Z160</f>
        <v>0</v>
      </c>
      <c r="AA170" s="210" t="s">
        <v>47</v>
      </c>
      <c r="AB170" s="301" t="s">
        <v>49</v>
      </c>
      <c r="AC170" s="302"/>
      <c r="AD170" s="244">
        <f>AD160</f>
        <v>3</v>
      </c>
      <c r="AE170" s="211" t="s">
        <v>47</v>
      </c>
      <c r="AF170" s="303" t="s">
        <v>49</v>
      </c>
      <c r="AG170" s="302"/>
      <c r="AH170" s="244">
        <f>AH160</f>
        <v>2</v>
      </c>
      <c r="AI170" s="210" t="s">
        <v>47</v>
      </c>
      <c r="AJ170" s="301" t="s">
        <v>49</v>
      </c>
      <c r="AK170" s="302"/>
      <c r="AL170" s="244">
        <f>AL160</f>
        <v>0</v>
      </c>
      <c r="AM170" s="211" t="s">
        <v>47</v>
      </c>
      <c r="AN170" s="303" t="s">
        <v>49</v>
      </c>
      <c r="AO170" s="302"/>
      <c r="AP170" s="244">
        <f>AP160</f>
        <v>1</v>
      </c>
      <c r="AQ170" s="210" t="s">
        <v>47</v>
      </c>
      <c r="AR170" s="301" t="s">
        <v>49</v>
      </c>
      <c r="AS170" s="302"/>
      <c r="AT170" s="244">
        <f>AT160</f>
        <v>1</v>
      </c>
      <c r="AU170" s="211" t="s">
        <v>47</v>
      </c>
      <c r="AV170" s="303" t="s">
        <v>49</v>
      </c>
      <c r="AW170" s="302"/>
      <c r="AX170" s="244">
        <f>AX160</f>
        <v>3</v>
      </c>
      <c r="AY170" s="210" t="s">
        <v>50</v>
      </c>
      <c r="BJ170" s="42"/>
      <c r="BK170" s="42"/>
      <c r="BL170" s="42"/>
      <c r="BM170" s="151"/>
      <c r="BN170" s="151"/>
      <c r="BO170" s="1"/>
      <c r="BP170" s="1"/>
      <c r="BQ170" s="1"/>
    </row>
    <row r="171" spans="16:69" ht="24.75" customHeight="1">
      <c r="P171" s="86"/>
      <c r="X171" s="299" t="s">
        <v>48</v>
      </c>
      <c r="Y171" s="300"/>
      <c r="Z171" s="297">
        <f>Z170*100/Z167</f>
        <v>0</v>
      </c>
      <c r="AA171" s="298"/>
      <c r="AB171" s="304" t="s">
        <v>48</v>
      </c>
      <c r="AC171" s="300"/>
      <c r="AD171" s="297">
        <f>AD170*100/AD167</f>
        <v>7.5</v>
      </c>
      <c r="AE171" s="298"/>
      <c r="AF171" s="299" t="s">
        <v>48</v>
      </c>
      <c r="AG171" s="300"/>
      <c r="AH171" s="297">
        <f>AH170*100/AH167</f>
        <v>5</v>
      </c>
      <c r="AI171" s="298"/>
      <c r="AJ171" s="304" t="s">
        <v>48</v>
      </c>
      <c r="AK171" s="300"/>
      <c r="AL171" s="297">
        <f>AL170*100/AL167</f>
        <v>0</v>
      </c>
      <c r="AM171" s="298"/>
      <c r="AN171" s="299" t="s">
        <v>48</v>
      </c>
      <c r="AO171" s="300"/>
      <c r="AP171" s="297">
        <f>AP170*100/AP167</f>
        <v>2.5</v>
      </c>
      <c r="AQ171" s="298"/>
      <c r="AR171" s="304" t="s">
        <v>48</v>
      </c>
      <c r="AS171" s="300"/>
      <c r="AT171" s="297">
        <f>AT170*100/AT167</f>
        <v>2.5</v>
      </c>
      <c r="AU171" s="298"/>
      <c r="AV171" s="299" t="s">
        <v>48</v>
      </c>
      <c r="AW171" s="300"/>
      <c r="AX171" s="297">
        <f>AX170*100/AX167</f>
        <v>7.5</v>
      </c>
      <c r="AY171" s="298"/>
      <c r="BJ171" s="42"/>
      <c r="BK171" s="42"/>
      <c r="BL171" s="42"/>
      <c r="BM171" s="151"/>
      <c r="BN171" s="151"/>
      <c r="BO171" s="1"/>
      <c r="BP171" s="1"/>
      <c r="BQ171" s="1"/>
    </row>
    <row r="172" spans="16:69" ht="24.75" customHeight="1">
      <c r="P172" s="86"/>
      <c r="X172" s="293" t="s">
        <v>51</v>
      </c>
      <c r="Y172" s="294"/>
      <c r="Z172" s="244">
        <f>X160</f>
        <v>41</v>
      </c>
      <c r="AA172" s="210" t="s">
        <v>47</v>
      </c>
      <c r="AB172" s="295" t="s">
        <v>51</v>
      </c>
      <c r="AC172" s="294"/>
      <c r="AD172" s="244">
        <f>AB160</f>
        <v>36</v>
      </c>
      <c r="AE172" s="211" t="s">
        <v>47</v>
      </c>
      <c r="AF172" s="293" t="s">
        <v>51</v>
      </c>
      <c r="AG172" s="294"/>
      <c r="AH172" s="244">
        <f>AF160</f>
        <v>37</v>
      </c>
      <c r="AI172" s="210" t="s">
        <v>47</v>
      </c>
      <c r="AJ172" s="295" t="s">
        <v>51</v>
      </c>
      <c r="AK172" s="294"/>
      <c r="AL172" s="244">
        <f>AJ160</f>
        <v>39</v>
      </c>
      <c r="AM172" s="211" t="s">
        <v>47</v>
      </c>
      <c r="AN172" s="293" t="s">
        <v>51</v>
      </c>
      <c r="AO172" s="294"/>
      <c r="AP172" s="244">
        <f>AN160</f>
        <v>38</v>
      </c>
      <c r="AQ172" s="210" t="s">
        <v>47</v>
      </c>
      <c r="AR172" s="295" t="s">
        <v>51</v>
      </c>
      <c r="AS172" s="294"/>
      <c r="AT172" s="244">
        <f>AR160</f>
        <v>39</v>
      </c>
      <c r="AU172" s="211" t="s">
        <v>47</v>
      </c>
      <c r="AV172" s="293" t="s">
        <v>51</v>
      </c>
      <c r="AW172" s="294"/>
      <c r="AX172" s="244">
        <f>AV160</f>
        <v>36</v>
      </c>
      <c r="AY172" s="210" t="s">
        <v>47</v>
      </c>
      <c r="BJ172" s="42"/>
      <c r="BK172" s="42"/>
      <c r="BL172" s="42"/>
      <c r="BM172" s="151"/>
      <c r="BN172" s="151"/>
      <c r="BO172" s="1"/>
      <c r="BP172" s="1"/>
      <c r="BQ172" s="1"/>
    </row>
    <row r="173" spans="16:69" ht="24.75" customHeight="1" thickBot="1">
      <c r="P173" s="86"/>
      <c r="X173" s="291" t="s">
        <v>48</v>
      </c>
      <c r="Y173" s="292"/>
      <c r="Z173" s="289">
        <f>Z172*100/Z167</f>
        <v>102.5</v>
      </c>
      <c r="AA173" s="290"/>
      <c r="AB173" s="296" t="s">
        <v>48</v>
      </c>
      <c r="AC173" s="292"/>
      <c r="AD173" s="289">
        <f>AD172*100/AD167</f>
        <v>90</v>
      </c>
      <c r="AE173" s="290"/>
      <c r="AF173" s="291" t="s">
        <v>48</v>
      </c>
      <c r="AG173" s="292"/>
      <c r="AH173" s="289">
        <f>AH172*100/AH167</f>
        <v>92.5</v>
      </c>
      <c r="AI173" s="290"/>
      <c r="AJ173" s="296" t="s">
        <v>48</v>
      </c>
      <c r="AK173" s="292"/>
      <c r="AL173" s="289">
        <f>AL172*100/AL167</f>
        <v>97.5</v>
      </c>
      <c r="AM173" s="290"/>
      <c r="AN173" s="291" t="s">
        <v>48</v>
      </c>
      <c r="AO173" s="292"/>
      <c r="AP173" s="289">
        <f>AP172*100/AP167</f>
        <v>95</v>
      </c>
      <c r="AQ173" s="290"/>
      <c r="AR173" s="296" t="s">
        <v>48</v>
      </c>
      <c r="AS173" s="292"/>
      <c r="AT173" s="289">
        <f>AT172*100/AT167</f>
        <v>97.5</v>
      </c>
      <c r="AU173" s="290"/>
      <c r="AV173" s="291" t="s">
        <v>48</v>
      </c>
      <c r="AW173" s="292"/>
      <c r="AX173" s="289">
        <f>AX172*100/AX167</f>
        <v>90</v>
      </c>
      <c r="AY173" s="290"/>
      <c r="BJ173" s="42"/>
      <c r="BK173" s="42"/>
      <c r="BL173" s="42"/>
      <c r="BM173" s="151"/>
      <c r="BN173" s="151"/>
      <c r="BO173" s="1"/>
      <c r="BP173" s="1"/>
      <c r="BQ173" s="1"/>
    </row>
    <row r="174" spans="16:69" ht="24.75" customHeight="1">
      <c r="P174" s="86"/>
      <c r="X174" s="259"/>
      <c r="Y174" s="213" t="str">
        <f>D3</f>
        <v>ПРЕДВАРИТЕЛЬНЫЕ</v>
      </c>
      <c r="Z174" s="193"/>
      <c r="AB174" s="192"/>
      <c r="AC174" s="127"/>
      <c r="AD174" s="193"/>
      <c r="AF174" s="192"/>
      <c r="AG174" s="127"/>
      <c r="AH174" s="193"/>
      <c r="AJ174" s="192"/>
      <c r="AK174" s="127"/>
      <c r="AL174" s="193"/>
      <c r="AN174" s="192"/>
      <c r="AO174" s="127"/>
      <c r="AP174" s="193"/>
      <c r="AR174" s="192"/>
      <c r="AS174" s="127"/>
      <c r="AT174" s="193"/>
      <c r="AV174" s="192"/>
      <c r="AW174" s="127"/>
      <c r="AX174" s="193"/>
      <c r="BJ174" s="42"/>
      <c r="BK174" s="42"/>
      <c r="BL174" s="42"/>
      <c r="BM174" s="151"/>
      <c r="BN174" s="151"/>
      <c r="BO174" s="1"/>
      <c r="BP174" s="1"/>
      <c r="BQ174" s="1"/>
    </row>
    <row r="175" spans="16:69" ht="24.75" customHeight="1" thickBot="1">
      <c r="P175" s="86"/>
      <c r="X175" s="192"/>
      <c r="Y175" s="212" t="str">
        <f>D4</f>
        <v>ВЫШКА, ДЕВОЧКИ, ГРУППА "Д"</v>
      </c>
      <c r="Z175" s="193"/>
      <c r="AB175" s="192"/>
      <c r="AC175" s="127"/>
      <c r="AD175" s="193"/>
      <c r="AF175" s="192"/>
      <c r="AG175" s="127"/>
      <c r="AH175" s="193"/>
      <c r="AJ175" s="192"/>
      <c r="AK175" s="127"/>
      <c r="AL175" s="193"/>
      <c r="AN175" s="192"/>
      <c r="AO175" s="127"/>
      <c r="AP175" s="193"/>
      <c r="AR175" s="192"/>
      <c r="AS175" s="127"/>
      <c r="AT175" s="193"/>
      <c r="AV175" s="326">
        <v>40993</v>
      </c>
      <c r="AW175" s="326"/>
      <c r="AX175" s="326"/>
      <c r="BJ175" s="42"/>
      <c r="BK175" s="42"/>
      <c r="BL175" s="42"/>
      <c r="BM175" s="151"/>
      <c r="BN175" s="151"/>
      <c r="BO175" s="1"/>
      <c r="BP175" s="1"/>
      <c r="BQ175" s="1"/>
    </row>
    <row r="176" spans="16:69" ht="24.75" customHeight="1" thickBot="1">
      <c r="P176" s="86"/>
      <c r="X176" s="313" t="s">
        <v>118</v>
      </c>
      <c r="Y176" s="314"/>
      <c r="Z176" s="314"/>
      <c r="AA176" s="315"/>
      <c r="AB176" s="313" t="s">
        <v>119</v>
      </c>
      <c r="AC176" s="314"/>
      <c r="AD176" s="314"/>
      <c r="AE176" s="315"/>
      <c r="AF176" s="313" t="s">
        <v>120</v>
      </c>
      <c r="AG176" s="314"/>
      <c r="AH176" s="314"/>
      <c r="AI176" s="315"/>
      <c r="AJ176" s="313" t="s">
        <v>121</v>
      </c>
      <c r="AK176" s="314"/>
      <c r="AL176" s="314"/>
      <c r="AM176" s="315"/>
      <c r="AN176" s="313" t="s">
        <v>122</v>
      </c>
      <c r="AO176" s="314"/>
      <c r="AP176" s="314"/>
      <c r="AQ176" s="315"/>
      <c r="AR176" s="313" t="s">
        <v>123</v>
      </c>
      <c r="AS176" s="314"/>
      <c r="AT176" s="314"/>
      <c r="AU176" s="315"/>
      <c r="AV176" s="313" t="s">
        <v>124</v>
      </c>
      <c r="AW176" s="314"/>
      <c r="AX176" s="314"/>
      <c r="AY176" s="315"/>
      <c r="BJ176" s="42"/>
      <c r="BK176" s="42"/>
      <c r="BL176" s="42"/>
      <c r="BM176" s="151"/>
      <c r="BN176" s="151"/>
      <c r="BO176" s="1"/>
      <c r="BP176" s="1"/>
      <c r="BQ176" s="1"/>
    </row>
    <row r="177" spans="16:69" ht="24.75" customHeight="1" thickBot="1">
      <c r="P177" s="86"/>
      <c r="X177" s="305"/>
      <c r="Y177" s="306"/>
      <c r="Z177" s="306"/>
      <c r="AA177" s="307"/>
      <c r="AB177" s="311"/>
      <c r="AC177" s="306"/>
      <c r="AD177" s="306"/>
      <c r="AE177" s="312"/>
      <c r="AF177" s="305"/>
      <c r="AG177" s="306"/>
      <c r="AH177" s="306"/>
      <c r="AI177" s="307"/>
      <c r="AJ177" s="311"/>
      <c r="AK177" s="306"/>
      <c r="AL177" s="306"/>
      <c r="AM177" s="312"/>
      <c r="AN177" s="305"/>
      <c r="AO177" s="306"/>
      <c r="AP177" s="306"/>
      <c r="AQ177" s="307"/>
      <c r="AR177" s="311"/>
      <c r="AS177" s="306"/>
      <c r="AT177" s="306"/>
      <c r="AU177" s="312"/>
      <c r="AV177" s="305"/>
      <c r="AW177" s="306"/>
      <c r="AX177" s="306"/>
      <c r="AY177" s="307"/>
      <c r="BJ177" s="42"/>
      <c r="BK177" s="42"/>
      <c r="BL177" s="42"/>
      <c r="BM177" s="151"/>
      <c r="BN177" s="151"/>
      <c r="BO177" s="1"/>
      <c r="BP177" s="1"/>
      <c r="BQ177" s="1"/>
    </row>
    <row r="178" spans="16:69" ht="24.75" customHeight="1">
      <c r="P178" s="86"/>
      <c r="X178" s="308" t="s">
        <v>44</v>
      </c>
      <c r="Y178" s="309"/>
      <c r="Z178" s="205">
        <v>40</v>
      </c>
      <c r="AA178" s="206" t="s">
        <v>45</v>
      </c>
      <c r="AB178" s="310" t="s">
        <v>44</v>
      </c>
      <c r="AC178" s="309"/>
      <c r="AD178" s="205">
        <v>40</v>
      </c>
      <c r="AE178" s="207" t="s">
        <v>45</v>
      </c>
      <c r="AF178" s="308" t="s">
        <v>44</v>
      </c>
      <c r="AG178" s="309"/>
      <c r="AH178" s="205">
        <v>40</v>
      </c>
      <c r="AI178" s="206" t="s">
        <v>45</v>
      </c>
      <c r="AJ178" s="310" t="s">
        <v>44</v>
      </c>
      <c r="AK178" s="309"/>
      <c r="AL178" s="205">
        <v>40</v>
      </c>
      <c r="AM178" s="207" t="s">
        <v>45</v>
      </c>
      <c r="AN178" s="308" t="s">
        <v>44</v>
      </c>
      <c r="AO178" s="309"/>
      <c r="AP178" s="205">
        <v>40</v>
      </c>
      <c r="AQ178" s="206" t="s">
        <v>45</v>
      </c>
      <c r="AR178" s="310" t="s">
        <v>44</v>
      </c>
      <c r="AS178" s="309"/>
      <c r="AT178" s="205">
        <v>40</v>
      </c>
      <c r="AU178" s="207" t="s">
        <v>45</v>
      </c>
      <c r="AV178" s="308" t="s">
        <v>44</v>
      </c>
      <c r="AW178" s="309"/>
      <c r="AX178" s="208">
        <v>40</v>
      </c>
      <c r="AY178" s="209" t="s">
        <v>45</v>
      </c>
      <c r="BJ178" s="42"/>
      <c r="BK178" s="42"/>
      <c r="BL178" s="42"/>
      <c r="BM178" s="151"/>
      <c r="BN178" s="151"/>
      <c r="BO178" s="1"/>
      <c r="BP178" s="1"/>
      <c r="BQ178" s="1"/>
    </row>
    <row r="179" spans="16:69" ht="24.75" customHeight="1">
      <c r="P179" s="86"/>
      <c r="X179" s="303" t="s">
        <v>46</v>
      </c>
      <c r="Y179" s="302"/>
      <c r="Z179" s="244">
        <f>Y161</f>
        <v>1</v>
      </c>
      <c r="AA179" s="210" t="s">
        <v>47</v>
      </c>
      <c r="AB179" s="301" t="s">
        <v>46</v>
      </c>
      <c r="AC179" s="302"/>
      <c r="AD179" s="244">
        <f>AC161</f>
        <v>0</v>
      </c>
      <c r="AE179" s="211" t="s">
        <v>47</v>
      </c>
      <c r="AF179" s="303" t="s">
        <v>46</v>
      </c>
      <c r="AG179" s="302"/>
      <c r="AH179" s="244">
        <f>AG161</f>
        <v>4</v>
      </c>
      <c r="AI179" s="210" t="s">
        <v>47</v>
      </c>
      <c r="AJ179" s="301" t="s">
        <v>46</v>
      </c>
      <c r="AK179" s="302"/>
      <c r="AL179" s="244">
        <f>AK161</f>
        <v>2</v>
      </c>
      <c r="AM179" s="211" t="s">
        <v>47</v>
      </c>
      <c r="AN179" s="303" t="s">
        <v>46</v>
      </c>
      <c r="AO179" s="302"/>
      <c r="AP179" s="244">
        <f>AO161</f>
        <v>1</v>
      </c>
      <c r="AQ179" s="210" t="s">
        <v>47</v>
      </c>
      <c r="AR179" s="301" t="s">
        <v>46</v>
      </c>
      <c r="AS179" s="302"/>
      <c r="AT179" s="244">
        <f>AS161</f>
        <v>6</v>
      </c>
      <c r="AU179" s="211" t="s">
        <v>47</v>
      </c>
      <c r="AV179" s="303" t="s">
        <v>46</v>
      </c>
      <c r="AW179" s="302"/>
      <c r="AX179" s="244">
        <f>AW161</f>
        <v>3</v>
      </c>
      <c r="AY179" s="210" t="s">
        <v>47</v>
      </c>
      <c r="BJ179" s="42"/>
      <c r="BK179" s="42"/>
      <c r="BL179" s="42"/>
      <c r="BM179" s="151"/>
      <c r="BN179" s="151"/>
      <c r="BO179" s="1"/>
      <c r="BP179" s="1"/>
      <c r="BQ179" s="1"/>
    </row>
    <row r="180" spans="16:69" ht="24.75" customHeight="1">
      <c r="P180" s="86"/>
      <c r="X180" s="299" t="s">
        <v>48</v>
      </c>
      <c r="Y180" s="300"/>
      <c r="Z180" s="297">
        <f>Z179*100/Z178</f>
        <v>2.5</v>
      </c>
      <c r="AA180" s="298"/>
      <c r="AB180" s="304" t="s">
        <v>48</v>
      </c>
      <c r="AC180" s="300"/>
      <c r="AD180" s="297">
        <f>AD179*100/AD178</f>
        <v>0</v>
      </c>
      <c r="AE180" s="298"/>
      <c r="AF180" s="299" t="s">
        <v>48</v>
      </c>
      <c r="AG180" s="300"/>
      <c r="AH180" s="297">
        <f>AH179*100/AH178</f>
        <v>10</v>
      </c>
      <c r="AI180" s="298"/>
      <c r="AJ180" s="304" t="s">
        <v>48</v>
      </c>
      <c r="AK180" s="300"/>
      <c r="AL180" s="297">
        <f>AL179*100/AL178</f>
        <v>5</v>
      </c>
      <c r="AM180" s="298"/>
      <c r="AN180" s="299" t="s">
        <v>48</v>
      </c>
      <c r="AO180" s="300"/>
      <c r="AP180" s="297">
        <f>AP179*100/AP178</f>
        <v>2.5</v>
      </c>
      <c r="AQ180" s="298"/>
      <c r="AR180" s="304" t="s">
        <v>48</v>
      </c>
      <c r="AS180" s="300"/>
      <c r="AT180" s="297">
        <f>AT179*100/AT178</f>
        <v>15</v>
      </c>
      <c r="AU180" s="298"/>
      <c r="AV180" s="299" t="s">
        <v>48</v>
      </c>
      <c r="AW180" s="300"/>
      <c r="AX180" s="297">
        <f>AX179*100/AX178</f>
        <v>7.5</v>
      </c>
      <c r="AY180" s="298"/>
      <c r="BJ180" s="42"/>
      <c r="BK180" s="42"/>
      <c r="BL180" s="42"/>
      <c r="BM180" s="151"/>
      <c r="BN180" s="151"/>
      <c r="BO180" s="1"/>
      <c r="BP180" s="1"/>
      <c r="BQ180" s="1"/>
    </row>
    <row r="181" spans="16:69" ht="24.75" customHeight="1">
      <c r="P181" s="86"/>
      <c r="X181" s="303" t="s">
        <v>49</v>
      </c>
      <c r="Y181" s="302"/>
      <c r="Z181" s="244">
        <f>Z161</f>
        <v>4</v>
      </c>
      <c r="AA181" s="210" t="s">
        <v>47</v>
      </c>
      <c r="AB181" s="301" t="s">
        <v>49</v>
      </c>
      <c r="AC181" s="302"/>
      <c r="AD181" s="244">
        <f>AD161</f>
        <v>5</v>
      </c>
      <c r="AE181" s="211" t="s">
        <v>47</v>
      </c>
      <c r="AF181" s="303" t="s">
        <v>49</v>
      </c>
      <c r="AG181" s="302"/>
      <c r="AH181" s="244">
        <f>AH161</f>
        <v>1</v>
      </c>
      <c r="AI181" s="210" t="s">
        <v>47</v>
      </c>
      <c r="AJ181" s="301" t="s">
        <v>49</v>
      </c>
      <c r="AK181" s="302"/>
      <c r="AL181" s="244">
        <f>AL161</f>
        <v>11</v>
      </c>
      <c r="AM181" s="211" t="s">
        <v>47</v>
      </c>
      <c r="AN181" s="303" t="s">
        <v>49</v>
      </c>
      <c r="AO181" s="302"/>
      <c r="AP181" s="244">
        <f>AP161</f>
        <v>9</v>
      </c>
      <c r="AQ181" s="210" t="s">
        <v>47</v>
      </c>
      <c r="AR181" s="301" t="s">
        <v>49</v>
      </c>
      <c r="AS181" s="302"/>
      <c r="AT181" s="244">
        <f>AT161</f>
        <v>2</v>
      </c>
      <c r="AU181" s="211" t="s">
        <v>47</v>
      </c>
      <c r="AV181" s="303" t="s">
        <v>49</v>
      </c>
      <c r="AW181" s="302"/>
      <c r="AX181" s="244">
        <f>AX161</f>
        <v>1</v>
      </c>
      <c r="AY181" s="210" t="s">
        <v>50</v>
      </c>
      <c r="BJ181" s="42"/>
      <c r="BK181" s="42"/>
      <c r="BL181" s="42"/>
      <c r="BM181" s="151"/>
      <c r="BN181" s="151"/>
      <c r="BO181" s="1"/>
      <c r="BP181" s="1"/>
      <c r="BQ181" s="1"/>
    </row>
    <row r="182" spans="16:69" ht="24.75" customHeight="1">
      <c r="P182" s="86"/>
      <c r="X182" s="299" t="s">
        <v>48</v>
      </c>
      <c r="Y182" s="300"/>
      <c r="Z182" s="297">
        <f>Z181*100/Z178</f>
        <v>10</v>
      </c>
      <c r="AA182" s="298"/>
      <c r="AB182" s="304" t="s">
        <v>48</v>
      </c>
      <c r="AC182" s="300"/>
      <c r="AD182" s="297">
        <f>AD181*100/AD178</f>
        <v>12.5</v>
      </c>
      <c r="AE182" s="298"/>
      <c r="AF182" s="299" t="s">
        <v>48</v>
      </c>
      <c r="AG182" s="300"/>
      <c r="AH182" s="297">
        <f>AH181*100/AH178</f>
        <v>2.5</v>
      </c>
      <c r="AI182" s="298"/>
      <c r="AJ182" s="304" t="s">
        <v>48</v>
      </c>
      <c r="AK182" s="300"/>
      <c r="AL182" s="297">
        <f>AL181*100/AL178</f>
        <v>27.5</v>
      </c>
      <c r="AM182" s="298"/>
      <c r="AN182" s="299" t="s">
        <v>48</v>
      </c>
      <c r="AO182" s="300"/>
      <c r="AP182" s="297">
        <f>AP181*100/AP178</f>
        <v>22.5</v>
      </c>
      <c r="AQ182" s="298"/>
      <c r="AR182" s="304" t="s">
        <v>48</v>
      </c>
      <c r="AS182" s="300"/>
      <c r="AT182" s="297">
        <f>AT181*100/AT178</f>
        <v>5</v>
      </c>
      <c r="AU182" s="298"/>
      <c r="AV182" s="299" t="s">
        <v>48</v>
      </c>
      <c r="AW182" s="300"/>
      <c r="AX182" s="297">
        <f>AX181*100/AX178</f>
        <v>2.5</v>
      </c>
      <c r="AY182" s="298"/>
      <c r="BJ182" s="42"/>
      <c r="BK182" s="42"/>
      <c r="BL182" s="42"/>
      <c r="BM182" s="151"/>
      <c r="BN182" s="151"/>
      <c r="BO182" s="1"/>
      <c r="BP182" s="1"/>
      <c r="BQ182" s="1"/>
    </row>
    <row r="183" spans="16:69" ht="24.75" customHeight="1">
      <c r="P183" s="86"/>
      <c r="X183" s="293" t="s">
        <v>51</v>
      </c>
      <c r="Y183" s="294"/>
      <c r="Z183" s="244">
        <f>X161</f>
        <v>37</v>
      </c>
      <c r="AA183" s="210" t="s">
        <v>47</v>
      </c>
      <c r="AB183" s="295" t="s">
        <v>51</v>
      </c>
      <c r="AC183" s="294"/>
      <c r="AD183" s="244">
        <f>AB161</f>
        <v>35</v>
      </c>
      <c r="AE183" s="211" t="s">
        <v>47</v>
      </c>
      <c r="AF183" s="293" t="s">
        <v>51</v>
      </c>
      <c r="AG183" s="294"/>
      <c r="AH183" s="244">
        <f>AF161</f>
        <v>35</v>
      </c>
      <c r="AI183" s="210" t="s">
        <v>47</v>
      </c>
      <c r="AJ183" s="295" t="s">
        <v>51</v>
      </c>
      <c r="AK183" s="294"/>
      <c r="AL183" s="244">
        <f>AJ161</f>
        <v>27</v>
      </c>
      <c r="AM183" s="211" t="s">
        <v>47</v>
      </c>
      <c r="AN183" s="293" t="s">
        <v>51</v>
      </c>
      <c r="AO183" s="294"/>
      <c r="AP183" s="244">
        <f>AN161</f>
        <v>30</v>
      </c>
      <c r="AQ183" s="210" t="s">
        <v>47</v>
      </c>
      <c r="AR183" s="295" t="s">
        <v>51</v>
      </c>
      <c r="AS183" s="294"/>
      <c r="AT183" s="244">
        <f>AR161</f>
        <v>32</v>
      </c>
      <c r="AU183" s="211" t="s">
        <v>47</v>
      </c>
      <c r="AV183" s="293" t="s">
        <v>51</v>
      </c>
      <c r="AW183" s="294"/>
      <c r="AX183" s="244">
        <f>AV161</f>
        <v>36</v>
      </c>
      <c r="AY183" s="210" t="s">
        <v>47</v>
      </c>
      <c r="BJ183" s="42"/>
      <c r="BK183" s="42"/>
      <c r="BL183" s="42"/>
      <c r="BM183" s="151"/>
      <c r="BN183" s="151"/>
      <c r="BO183" s="1"/>
      <c r="BP183" s="1"/>
      <c r="BQ183" s="1"/>
    </row>
    <row r="184" spans="16:69" ht="24.75" customHeight="1" thickBot="1">
      <c r="P184" s="86"/>
      <c r="X184" s="291" t="s">
        <v>48</v>
      </c>
      <c r="Y184" s="292"/>
      <c r="Z184" s="289">
        <f>Z183*100/Z178</f>
        <v>92.5</v>
      </c>
      <c r="AA184" s="290"/>
      <c r="AB184" s="296" t="s">
        <v>48</v>
      </c>
      <c r="AC184" s="292"/>
      <c r="AD184" s="289">
        <f>AD183*100/AD178</f>
        <v>87.5</v>
      </c>
      <c r="AE184" s="290"/>
      <c r="AF184" s="291" t="s">
        <v>48</v>
      </c>
      <c r="AG184" s="292"/>
      <c r="AH184" s="289">
        <f>AH183*100/AH178</f>
        <v>87.5</v>
      </c>
      <c r="AI184" s="290"/>
      <c r="AJ184" s="296" t="s">
        <v>48</v>
      </c>
      <c r="AK184" s="292"/>
      <c r="AL184" s="289">
        <f>AL183*100/AL178</f>
        <v>67.5</v>
      </c>
      <c r="AM184" s="290"/>
      <c r="AN184" s="291" t="s">
        <v>48</v>
      </c>
      <c r="AO184" s="292"/>
      <c r="AP184" s="289">
        <f>AP183*100/AP178</f>
        <v>75</v>
      </c>
      <c r="AQ184" s="290"/>
      <c r="AR184" s="296" t="s">
        <v>48</v>
      </c>
      <c r="AS184" s="292"/>
      <c r="AT184" s="289">
        <f>AT183*100/AT178</f>
        <v>80</v>
      </c>
      <c r="AU184" s="290"/>
      <c r="AV184" s="291" t="s">
        <v>48</v>
      </c>
      <c r="AW184" s="292"/>
      <c r="AX184" s="289">
        <f>AX183*100/AX178</f>
        <v>90</v>
      </c>
      <c r="AY184" s="290"/>
      <c r="BJ184" s="42"/>
      <c r="BK184" s="42"/>
      <c r="BL184" s="42"/>
      <c r="BM184" s="151"/>
      <c r="BN184" s="151"/>
      <c r="BO184" s="1"/>
      <c r="BP184" s="1"/>
      <c r="BQ184" s="1"/>
    </row>
    <row r="185" spans="16:69" ht="24.75" customHeight="1">
      <c r="P185" s="86"/>
      <c r="X185" s="192"/>
      <c r="Y185" s="127"/>
      <c r="Z185" s="193"/>
      <c r="AB185" s="192"/>
      <c r="AC185" s="127"/>
      <c r="AD185" s="193"/>
      <c r="AF185" s="192"/>
      <c r="AG185" s="127"/>
      <c r="AH185" s="193"/>
      <c r="AJ185" s="192"/>
      <c r="AK185" s="127"/>
      <c r="AL185" s="193"/>
      <c r="AN185" s="192"/>
      <c r="AO185" s="127"/>
      <c r="AP185" s="193"/>
      <c r="AR185" s="192"/>
      <c r="AS185" s="127"/>
      <c r="AT185" s="193"/>
      <c r="AV185" s="192"/>
      <c r="AW185" s="127"/>
      <c r="AX185" s="193"/>
      <c r="BJ185" s="42"/>
      <c r="BK185" s="42"/>
      <c r="BL185" s="42"/>
      <c r="BM185" s="151"/>
      <c r="BN185" s="151"/>
      <c r="BO185" s="1"/>
      <c r="BP185" s="1"/>
      <c r="BQ185" s="1"/>
    </row>
    <row r="186" spans="16:69" ht="24.75" customHeight="1">
      <c r="P186" s="86"/>
      <c r="X186" s="192"/>
      <c r="Y186" s="127"/>
      <c r="Z186" s="193"/>
      <c r="AB186" s="192"/>
      <c r="AC186" s="127"/>
      <c r="AD186" s="193"/>
      <c r="AF186" s="192"/>
      <c r="AG186" s="127"/>
      <c r="AH186" s="193"/>
      <c r="AJ186" s="192"/>
      <c r="AK186" s="127"/>
      <c r="AL186" s="193"/>
      <c r="AN186" s="192"/>
      <c r="AO186" s="127"/>
      <c r="AP186" s="193"/>
      <c r="AR186" s="192"/>
      <c r="AS186" s="127"/>
      <c r="AT186" s="193"/>
      <c r="AV186" s="192"/>
      <c r="AW186" s="127"/>
      <c r="AX186" s="193"/>
      <c r="BJ186" s="42"/>
      <c r="BK186" s="42"/>
      <c r="BL186" s="42"/>
      <c r="BM186" s="151"/>
      <c r="BN186" s="151"/>
      <c r="BO186" s="1"/>
      <c r="BP186" s="1"/>
      <c r="BQ186" s="1"/>
    </row>
    <row r="187" spans="16:69" ht="24.75" customHeight="1">
      <c r="P187" s="86"/>
      <c r="X187" s="192"/>
      <c r="Y187" s="127"/>
      <c r="Z187" s="193"/>
      <c r="AB187" s="192"/>
      <c r="AC187" s="127"/>
      <c r="AD187" s="193"/>
      <c r="AF187" s="192"/>
      <c r="AG187" s="127"/>
      <c r="AH187" s="193"/>
      <c r="AJ187" s="192"/>
      <c r="AK187" s="127"/>
      <c r="AL187" s="193"/>
      <c r="AN187" s="192"/>
      <c r="AO187" s="127"/>
      <c r="AP187" s="193"/>
      <c r="AR187" s="192"/>
      <c r="AS187" s="127"/>
      <c r="AT187" s="193"/>
      <c r="AV187" s="192"/>
      <c r="AW187" s="127"/>
      <c r="AX187" s="193"/>
      <c r="BJ187" s="42"/>
      <c r="BK187" s="42"/>
      <c r="BL187" s="42"/>
      <c r="BM187" s="151"/>
      <c r="BN187" s="151"/>
      <c r="BO187" s="1"/>
      <c r="BP187" s="1"/>
      <c r="BQ187" s="1"/>
    </row>
    <row r="188" spans="16:69" ht="24.75" customHeight="1">
      <c r="P188" s="86"/>
      <c r="X188" s="192"/>
      <c r="Y188" s="127"/>
      <c r="Z188" s="193"/>
      <c r="AB188" s="192"/>
      <c r="AC188" s="127"/>
      <c r="AD188" s="193"/>
      <c r="AF188" s="192"/>
      <c r="AG188" s="127"/>
      <c r="AH188" s="193"/>
      <c r="AJ188" s="192"/>
      <c r="AK188" s="127"/>
      <c r="AL188" s="193"/>
      <c r="AN188" s="192"/>
      <c r="AO188" s="127"/>
      <c r="AP188" s="193"/>
      <c r="AR188" s="192"/>
      <c r="AS188" s="127"/>
      <c r="AT188" s="193"/>
      <c r="AV188" s="192"/>
      <c r="AW188" s="127"/>
      <c r="AX188" s="193"/>
      <c r="BJ188" s="42"/>
      <c r="BK188" s="42"/>
      <c r="BL188" s="42"/>
      <c r="BM188" s="151"/>
      <c r="BN188" s="151"/>
      <c r="BO188" s="1"/>
      <c r="BP188" s="1"/>
      <c r="BQ188" s="1"/>
    </row>
    <row r="189" spans="16:69" ht="24.75" customHeight="1">
      <c r="P189" s="86"/>
      <c r="X189" s="192"/>
      <c r="Y189" s="127"/>
      <c r="Z189" s="193"/>
      <c r="AB189" s="192"/>
      <c r="AC189" s="127"/>
      <c r="AD189" s="193"/>
      <c r="AF189" s="192"/>
      <c r="AG189" s="127"/>
      <c r="AH189" s="193"/>
      <c r="AJ189" s="192"/>
      <c r="AK189" s="127"/>
      <c r="AL189" s="193"/>
      <c r="AN189" s="192"/>
      <c r="AO189" s="127"/>
      <c r="AP189" s="193"/>
      <c r="AR189" s="192"/>
      <c r="AS189" s="127"/>
      <c r="AT189" s="193"/>
      <c r="AV189" s="192"/>
      <c r="AW189" s="127"/>
      <c r="AX189" s="193"/>
      <c r="BJ189" s="42"/>
      <c r="BK189" s="42"/>
      <c r="BL189" s="42"/>
      <c r="BM189" s="151"/>
      <c r="BN189" s="151"/>
      <c r="BO189" s="1"/>
      <c r="BP189" s="1"/>
      <c r="BQ189" s="1"/>
    </row>
    <row r="190" spans="16:69" ht="24.75" customHeight="1">
      <c r="P190" s="86"/>
      <c r="X190" s="192"/>
      <c r="Y190" s="127"/>
      <c r="Z190" s="193"/>
      <c r="AB190" s="192"/>
      <c r="AC190" s="127"/>
      <c r="AD190" s="193"/>
      <c r="AF190" s="192"/>
      <c r="AG190" s="127"/>
      <c r="AH190" s="193"/>
      <c r="AJ190" s="192"/>
      <c r="AK190" s="127"/>
      <c r="AL190" s="193"/>
      <c r="AN190" s="192"/>
      <c r="AO190" s="127"/>
      <c r="AP190" s="193"/>
      <c r="AR190" s="192"/>
      <c r="AS190" s="127"/>
      <c r="AT190" s="193"/>
      <c r="AV190" s="192"/>
      <c r="AW190" s="127"/>
      <c r="AX190" s="193"/>
      <c r="BJ190" s="42"/>
      <c r="BK190" s="42"/>
      <c r="BL190" s="42"/>
      <c r="BM190" s="151"/>
      <c r="BN190" s="151"/>
      <c r="BO190" s="1"/>
      <c r="BP190" s="1"/>
      <c r="BQ190" s="1"/>
    </row>
    <row r="191" spans="16:69" ht="24.75" customHeight="1">
      <c r="P191" s="86"/>
      <c r="X191" s="192"/>
      <c r="Y191" s="127"/>
      <c r="Z191" s="193"/>
      <c r="AB191" s="192"/>
      <c r="AC191" s="127"/>
      <c r="AD191" s="193"/>
      <c r="AF191" s="192"/>
      <c r="AG191" s="127"/>
      <c r="AH191" s="193"/>
      <c r="AJ191" s="192"/>
      <c r="AK191" s="127"/>
      <c r="AL191" s="193"/>
      <c r="AN191" s="192"/>
      <c r="AO191" s="127"/>
      <c r="AP191" s="193"/>
      <c r="AR191" s="192"/>
      <c r="AS191" s="127"/>
      <c r="AT191" s="193"/>
      <c r="AV191" s="192"/>
      <c r="AW191" s="127"/>
      <c r="AX191" s="193"/>
      <c r="BJ191" s="42"/>
      <c r="BK191" s="42"/>
      <c r="BL191" s="42"/>
      <c r="BM191" s="151"/>
      <c r="BN191" s="151"/>
      <c r="BO191" s="1"/>
      <c r="BP191" s="1"/>
      <c r="BQ191" s="1"/>
    </row>
    <row r="192" spans="16:69" ht="24.75" customHeight="1">
      <c r="P192" s="86"/>
      <c r="X192" s="192"/>
      <c r="Y192" s="127"/>
      <c r="Z192" s="193"/>
      <c r="AB192" s="192"/>
      <c r="AC192" s="127"/>
      <c r="AD192" s="193"/>
      <c r="AF192" s="192"/>
      <c r="AG192" s="127"/>
      <c r="AH192" s="193"/>
      <c r="AJ192" s="192"/>
      <c r="AK192" s="127"/>
      <c r="AL192" s="193"/>
      <c r="AN192" s="192"/>
      <c r="AO192" s="127"/>
      <c r="AP192" s="193"/>
      <c r="AR192" s="192"/>
      <c r="AS192" s="127"/>
      <c r="AT192" s="193"/>
      <c r="AV192" s="192"/>
      <c r="AW192" s="127"/>
      <c r="AX192" s="193"/>
      <c r="BJ192" s="42"/>
      <c r="BK192" s="42"/>
      <c r="BL192" s="42"/>
      <c r="BM192" s="151"/>
      <c r="BN192" s="151"/>
      <c r="BO192" s="1"/>
      <c r="BP192" s="1"/>
      <c r="BQ192" s="1"/>
    </row>
    <row r="193" spans="16:69" ht="24.75" customHeight="1">
      <c r="P193" s="86"/>
      <c r="X193" s="192"/>
      <c r="Y193" s="127"/>
      <c r="Z193" s="193"/>
      <c r="AB193" s="192"/>
      <c r="AC193" s="127"/>
      <c r="AD193" s="193"/>
      <c r="AF193" s="192"/>
      <c r="AG193" s="127"/>
      <c r="AH193" s="193"/>
      <c r="AJ193" s="192"/>
      <c r="AK193" s="127"/>
      <c r="AL193" s="193"/>
      <c r="AN193" s="192"/>
      <c r="AO193" s="127"/>
      <c r="AP193" s="193"/>
      <c r="AR193" s="192"/>
      <c r="AS193" s="127"/>
      <c r="AT193" s="193"/>
      <c r="AV193" s="192"/>
      <c r="AW193" s="127"/>
      <c r="AX193" s="193"/>
      <c r="BJ193" s="42"/>
      <c r="BK193" s="42"/>
      <c r="BL193" s="42"/>
      <c r="BM193" s="151"/>
      <c r="BN193" s="151"/>
      <c r="BO193" s="1"/>
      <c r="BP193" s="1"/>
      <c r="BQ193" s="1"/>
    </row>
    <row r="194" spans="16:69" ht="24.75" customHeight="1">
      <c r="P194" s="86"/>
      <c r="X194" s="192"/>
      <c r="Y194" s="127"/>
      <c r="Z194" s="193"/>
      <c r="AB194" s="192"/>
      <c r="AC194" s="127"/>
      <c r="AD194" s="193"/>
      <c r="AF194" s="192"/>
      <c r="AG194" s="127"/>
      <c r="AH194" s="193"/>
      <c r="AJ194" s="192"/>
      <c r="AK194" s="127"/>
      <c r="AL194" s="193"/>
      <c r="AN194" s="192"/>
      <c r="AO194" s="127"/>
      <c r="AP194" s="193"/>
      <c r="AR194" s="192"/>
      <c r="AS194" s="127"/>
      <c r="AT194" s="193"/>
      <c r="AV194" s="192"/>
      <c r="AW194" s="127"/>
      <c r="AX194" s="193"/>
      <c r="BJ194" s="42"/>
      <c r="BK194" s="42"/>
      <c r="BL194" s="42"/>
      <c r="BM194" s="151"/>
      <c r="BN194" s="151"/>
      <c r="BO194" s="1"/>
      <c r="BP194" s="1"/>
      <c r="BQ194" s="1"/>
    </row>
    <row r="195" spans="16:69" ht="24.75" customHeight="1">
      <c r="P195" s="86"/>
      <c r="X195" s="192"/>
      <c r="Y195" s="127"/>
      <c r="Z195" s="193"/>
      <c r="AB195" s="192"/>
      <c r="AC195" s="127"/>
      <c r="AD195" s="193"/>
      <c r="AF195" s="192"/>
      <c r="AG195" s="127"/>
      <c r="AH195" s="193"/>
      <c r="AJ195" s="192"/>
      <c r="AK195" s="127"/>
      <c r="AL195" s="193"/>
      <c r="AN195" s="192"/>
      <c r="AO195" s="127"/>
      <c r="AP195" s="193"/>
      <c r="AR195" s="192"/>
      <c r="AS195" s="127"/>
      <c r="AT195" s="193"/>
      <c r="AV195" s="192"/>
      <c r="AW195" s="127"/>
      <c r="AX195" s="193"/>
      <c r="BJ195" s="42"/>
      <c r="BK195" s="42"/>
      <c r="BL195" s="42"/>
      <c r="BM195" s="151"/>
      <c r="BN195" s="151"/>
      <c r="BO195" s="1"/>
      <c r="BP195" s="1"/>
      <c r="BQ195" s="1"/>
    </row>
    <row r="196" spans="16:69" ht="24.75" customHeight="1">
      <c r="P196" s="86"/>
      <c r="X196" s="192"/>
      <c r="Y196" s="127"/>
      <c r="Z196" s="193"/>
      <c r="AB196" s="192"/>
      <c r="AC196" s="127"/>
      <c r="AD196" s="193"/>
      <c r="AF196" s="192"/>
      <c r="AG196" s="127"/>
      <c r="AH196" s="193"/>
      <c r="AJ196" s="192"/>
      <c r="AK196" s="127"/>
      <c r="AL196" s="193"/>
      <c r="AN196" s="192"/>
      <c r="AO196" s="127"/>
      <c r="AP196" s="193"/>
      <c r="AR196" s="192"/>
      <c r="AS196" s="127"/>
      <c r="AT196" s="193"/>
      <c r="AV196" s="192"/>
      <c r="AW196" s="127"/>
      <c r="AX196" s="193"/>
      <c r="BJ196" s="42"/>
      <c r="BK196" s="42"/>
      <c r="BL196" s="42"/>
      <c r="BM196" s="151"/>
      <c r="BN196" s="151"/>
      <c r="BO196" s="1"/>
      <c r="BP196" s="1"/>
      <c r="BQ196" s="1"/>
    </row>
    <row r="197" spans="16:69" ht="24.75" customHeight="1">
      <c r="P197" s="86"/>
      <c r="X197" s="192"/>
      <c r="Y197" s="127"/>
      <c r="Z197" s="193"/>
      <c r="AB197" s="192"/>
      <c r="AC197" s="127"/>
      <c r="AD197" s="193"/>
      <c r="AF197" s="192"/>
      <c r="AG197" s="127"/>
      <c r="AH197" s="193"/>
      <c r="AJ197" s="192"/>
      <c r="AK197" s="127"/>
      <c r="AL197" s="193"/>
      <c r="AN197" s="192"/>
      <c r="AO197" s="127"/>
      <c r="AP197" s="193"/>
      <c r="AR197" s="192"/>
      <c r="AS197" s="127"/>
      <c r="AT197" s="193"/>
      <c r="AV197" s="192"/>
      <c r="AW197" s="127"/>
      <c r="AX197" s="193"/>
      <c r="BJ197" s="42"/>
      <c r="BK197" s="42"/>
      <c r="BL197" s="42"/>
      <c r="BM197" s="151"/>
      <c r="BN197" s="151"/>
      <c r="BO197" s="1"/>
      <c r="BP197" s="1"/>
      <c r="BQ197" s="1"/>
    </row>
    <row r="198" spans="16:69" ht="24.75" customHeight="1">
      <c r="P198" s="86"/>
      <c r="X198" s="192"/>
      <c r="Y198" s="127"/>
      <c r="Z198" s="193"/>
      <c r="AB198" s="192"/>
      <c r="AC198" s="127"/>
      <c r="AD198" s="193"/>
      <c r="AF198" s="192"/>
      <c r="AG198" s="127"/>
      <c r="AH198" s="193"/>
      <c r="AJ198" s="192"/>
      <c r="AK198" s="127"/>
      <c r="AL198" s="193"/>
      <c r="AN198" s="192"/>
      <c r="AO198" s="127"/>
      <c r="AP198" s="193"/>
      <c r="AR198" s="192"/>
      <c r="AS198" s="127"/>
      <c r="AT198" s="193"/>
      <c r="AV198" s="192"/>
      <c r="AW198" s="127"/>
      <c r="AX198" s="193"/>
      <c r="BJ198" s="42"/>
      <c r="BK198" s="42"/>
      <c r="BL198" s="42"/>
      <c r="BM198" s="151"/>
      <c r="BN198" s="151"/>
      <c r="BO198" s="1"/>
      <c r="BP198" s="1"/>
      <c r="BQ198" s="1"/>
    </row>
    <row r="199" spans="16:69" ht="24.75" customHeight="1">
      <c r="P199" s="86"/>
      <c r="X199" s="192"/>
      <c r="Y199" s="127"/>
      <c r="Z199" s="193"/>
      <c r="AB199" s="192"/>
      <c r="AC199" s="127"/>
      <c r="AD199" s="193"/>
      <c r="AF199" s="192"/>
      <c r="AG199" s="127"/>
      <c r="AH199" s="193"/>
      <c r="AJ199" s="192"/>
      <c r="AK199" s="127"/>
      <c r="AL199" s="193"/>
      <c r="AN199" s="192"/>
      <c r="AO199" s="127"/>
      <c r="AP199" s="193"/>
      <c r="AR199" s="192"/>
      <c r="AS199" s="127"/>
      <c r="AT199" s="193"/>
      <c r="AV199" s="192"/>
      <c r="AW199" s="127"/>
      <c r="AX199" s="193"/>
      <c r="BJ199" s="42"/>
      <c r="BK199" s="42"/>
      <c r="BL199" s="42"/>
      <c r="BM199" s="151"/>
      <c r="BN199" s="151"/>
      <c r="BO199" s="1"/>
      <c r="BP199" s="1"/>
      <c r="BQ199" s="1"/>
    </row>
    <row r="200" spans="16:69" ht="24.75" customHeight="1">
      <c r="P200" s="86"/>
      <c r="X200" s="192"/>
      <c r="Y200" s="127"/>
      <c r="Z200" s="193"/>
      <c r="AB200" s="192"/>
      <c r="AC200" s="127"/>
      <c r="AD200" s="193"/>
      <c r="AF200" s="192"/>
      <c r="AG200" s="127"/>
      <c r="AH200" s="193"/>
      <c r="AJ200" s="192"/>
      <c r="AK200" s="127"/>
      <c r="AL200" s="193"/>
      <c r="AN200" s="192"/>
      <c r="AO200" s="127"/>
      <c r="AP200" s="193"/>
      <c r="AR200" s="192"/>
      <c r="AS200" s="127"/>
      <c r="AT200" s="193"/>
      <c r="AV200" s="192"/>
      <c r="AW200" s="127"/>
      <c r="AX200" s="193"/>
      <c r="BJ200" s="42"/>
      <c r="BK200" s="42"/>
      <c r="BL200" s="42"/>
      <c r="BM200" s="151"/>
      <c r="BN200" s="151"/>
      <c r="BO200" s="1"/>
      <c r="BP200" s="1"/>
      <c r="BQ200" s="1"/>
    </row>
    <row r="201" spans="16:69" ht="13.5" customHeight="1">
      <c r="P201" s="86"/>
      <c r="X201" s="192"/>
      <c r="Y201" s="127"/>
      <c r="Z201" s="193"/>
      <c r="AB201" s="192"/>
      <c r="AC201" s="127"/>
      <c r="AD201" s="193"/>
      <c r="AF201" s="192"/>
      <c r="AG201" s="127"/>
      <c r="AH201" s="193"/>
      <c r="AJ201" s="192"/>
      <c r="AK201" s="127"/>
      <c r="AL201" s="193"/>
      <c r="AN201" s="192"/>
      <c r="AO201" s="127"/>
      <c r="AP201" s="193"/>
      <c r="AR201" s="192"/>
      <c r="AS201" s="127"/>
      <c r="AT201" s="193"/>
      <c r="AV201" s="192"/>
      <c r="AW201" s="127"/>
      <c r="AX201" s="193"/>
      <c r="BJ201" s="42"/>
      <c r="BK201" s="42"/>
      <c r="BL201" s="42"/>
      <c r="BM201" s="151"/>
      <c r="BN201" s="151"/>
      <c r="BO201" s="1"/>
      <c r="BP201" s="1"/>
      <c r="BQ201" s="1"/>
    </row>
    <row r="202" spans="16:69" ht="13.5" customHeight="1">
      <c r="P202" s="86"/>
      <c r="X202" s="192"/>
      <c r="Y202" s="127"/>
      <c r="Z202" s="193"/>
      <c r="AB202" s="192"/>
      <c r="AC202" s="127"/>
      <c r="AD202" s="193"/>
      <c r="AF202" s="192"/>
      <c r="AG202" s="127"/>
      <c r="AH202" s="193"/>
      <c r="AJ202" s="192"/>
      <c r="AK202" s="127"/>
      <c r="AL202" s="193"/>
      <c r="AN202" s="192"/>
      <c r="AO202" s="127"/>
      <c r="AP202" s="193"/>
      <c r="AR202" s="192"/>
      <c r="AS202" s="127"/>
      <c r="AT202" s="193"/>
      <c r="AV202" s="192"/>
      <c r="AW202" s="127"/>
      <c r="AX202" s="193"/>
      <c r="BJ202" s="42"/>
      <c r="BK202" s="42"/>
      <c r="BL202" s="42"/>
      <c r="BM202" s="151"/>
      <c r="BN202" s="151"/>
      <c r="BO202" s="1"/>
      <c r="BP202" s="1"/>
      <c r="BQ202" s="1"/>
    </row>
    <row r="203" spans="16:69" ht="13.5" customHeight="1">
      <c r="P203" s="86"/>
      <c r="X203" s="192"/>
      <c r="Y203" s="127"/>
      <c r="Z203" s="193"/>
      <c r="AB203" s="192"/>
      <c r="AC203" s="127"/>
      <c r="AD203" s="193"/>
      <c r="AF203" s="192"/>
      <c r="AG203" s="127"/>
      <c r="AH203" s="193"/>
      <c r="AJ203" s="192"/>
      <c r="AK203" s="127"/>
      <c r="AL203" s="193"/>
      <c r="AN203" s="192"/>
      <c r="AO203" s="127"/>
      <c r="AP203" s="193"/>
      <c r="AR203" s="192"/>
      <c r="AS203" s="127"/>
      <c r="AT203" s="193"/>
      <c r="AV203" s="192"/>
      <c r="AW203" s="127"/>
      <c r="AX203" s="193"/>
      <c r="BJ203" s="42"/>
      <c r="BK203" s="42"/>
      <c r="BL203" s="42"/>
      <c r="BM203" s="151"/>
      <c r="BN203" s="151"/>
      <c r="BO203" s="1"/>
      <c r="BP203" s="1"/>
      <c r="BQ203" s="1"/>
    </row>
    <row r="204" spans="16:69" ht="13.5" customHeight="1">
      <c r="P204" s="86"/>
      <c r="X204" s="192"/>
      <c r="Y204" s="127"/>
      <c r="Z204" s="193"/>
      <c r="AB204" s="192"/>
      <c r="AC204" s="127"/>
      <c r="AD204" s="193"/>
      <c r="AF204" s="192"/>
      <c r="AG204" s="127"/>
      <c r="AH204" s="193"/>
      <c r="AJ204" s="192"/>
      <c r="AK204" s="127"/>
      <c r="AL204" s="193"/>
      <c r="AN204" s="192"/>
      <c r="AO204" s="127"/>
      <c r="AP204" s="193"/>
      <c r="AR204" s="192"/>
      <c r="AS204" s="127"/>
      <c r="AT204" s="193"/>
      <c r="AV204" s="192"/>
      <c r="AW204" s="127"/>
      <c r="AX204" s="193"/>
      <c r="BJ204" s="42"/>
      <c r="BK204" s="42"/>
      <c r="BL204" s="42"/>
      <c r="BM204" s="151"/>
      <c r="BN204" s="151"/>
      <c r="BO204" s="1"/>
      <c r="BP204" s="1"/>
      <c r="BQ204" s="1"/>
    </row>
    <row r="205" spans="16:69" ht="13.5" customHeight="1">
      <c r="P205" s="86"/>
      <c r="X205" s="192"/>
      <c r="Y205" s="127"/>
      <c r="Z205" s="193"/>
      <c r="AB205" s="192"/>
      <c r="AC205" s="127"/>
      <c r="AD205" s="193"/>
      <c r="AF205" s="192"/>
      <c r="AG205" s="127"/>
      <c r="AH205" s="193"/>
      <c r="AJ205" s="192"/>
      <c r="AK205" s="127"/>
      <c r="AL205" s="193"/>
      <c r="AN205" s="192"/>
      <c r="AO205" s="127"/>
      <c r="AP205" s="193"/>
      <c r="AR205" s="192"/>
      <c r="AS205" s="127"/>
      <c r="AT205" s="193"/>
      <c r="AV205" s="192"/>
      <c r="AW205" s="127"/>
      <c r="AX205" s="193"/>
      <c r="BJ205" s="42"/>
      <c r="BK205" s="42"/>
      <c r="BL205" s="42"/>
      <c r="BM205" s="151"/>
      <c r="BN205" s="151"/>
      <c r="BO205" s="1"/>
      <c r="BP205" s="1"/>
      <c r="BQ205" s="1"/>
    </row>
    <row r="206" spans="16:69" ht="13.5" customHeight="1">
      <c r="P206" s="86"/>
      <c r="X206" s="192"/>
      <c r="Y206" s="127"/>
      <c r="Z206" s="193"/>
      <c r="AB206" s="192"/>
      <c r="AC206" s="127"/>
      <c r="AD206" s="193"/>
      <c r="AF206" s="192"/>
      <c r="AG206" s="127"/>
      <c r="AH206" s="193"/>
      <c r="AJ206" s="192"/>
      <c r="AK206" s="127"/>
      <c r="AL206" s="193"/>
      <c r="AN206" s="192"/>
      <c r="AO206" s="127"/>
      <c r="AP206" s="193"/>
      <c r="AR206" s="192"/>
      <c r="AS206" s="127"/>
      <c r="AT206" s="193"/>
      <c r="AV206" s="192"/>
      <c r="AW206" s="127"/>
      <c r="AX206" s="193"/>
      <c r="BJ206" s="42"/>
      <c r="BK206" s="42"/>
      <c r="BL206" s="42"/>
      <c r="BM206" s="151"/>
      <c r="BN206" s="151"/>
      <c r="BO206" s="1"/>
      <c r="BP206" s="1"/>
      <c r="BQ206" s="1"/>
    </row>
    <row r="207" spans="16:69" ht="13.5" customHeight="1">
      <c r="P207" s="86"/>
      <c r="X207" s="192"/>
      <c r="Y207" s="127"/>
      <c r="Z207" s="193"/>
      <c r="AB207" s="192"/>
      <c r="AC207" s="127"/>
      <c r="AD207" s="193"/>
      <c r="AF207" s="192"/>
      <c r="AG207" s="127"/>
      <c r="AH207" s="193"/>
      <c r="AJ207" s="192"/>
      <c r="AK207" s="127"/>
      <c r="AL207" s="193"/>
      <c r="AN207" s="192"/>
      <c r="AO207" s="127"/>
      <c r="AP207" s="193"/>
      <c r="AR207" s="192"/>
      <c r="AS207" s="127"/>
      <c r="AT207" s="193"/>
      <c r="AV207" s="192"/>
      <c r="AW207" s="127"/>
      <c r="AX207" s="193"/>
      <c r="BJ207" s="42"/>
      <c r="BK207" s="42"/>
      <c r="BL207" s="42"/>
      <c r="BM207" s="151"/>
      <c r="BN207" s="151"/>
      <c r="BO207" s="1"/>
      <c r="BP207" s="1"/>
      <c r="BQ207" s="1"/>
    </row>
    <row r="208" spans="16:69" ht="13.5" customHeight="1">
      <c r="P208" s="86"/>
      <c r="X208" s="192"/>
      <c r="Y208" s="127"/>
      <c r="Z208" s="193"/>
      <c r="AB208" s="192"/>
      <c r="AC208" s="127"/>
      <c r="AD208" s="193"/>
      <c r="AF208" s="192"/>
      <c r="AG208" s="127"/>
      <c r="AH208" s="193"/>
      <c r="AJ208" s="192"/>
      <c r="AK208" s="127"/>
      <c r="AL208" s="193"/>
      <c r="AN208" s="192"/>
      <c r="AO208" s="127"/>
      <c r="AP208" s="193"/>
      <c r="AR208" s="192"/>
      <c r="AS208" s="127"/>
      <c r="AT208" s="193"/>
      <c r="AV208" s="192"/>
      <c r="AW208" s="127"/>
      <c r="AX208" s="193"/>
      <c r="BJ208" s="42"/>
      <c r="BK208" s="42"/>
      <c r="BL208" s="42"/>
      <c r="BM208" s="151"/>
      <c r="BN208" s="151"/>
      <c r="BO208" s="1"/>
      <c r="BP208" s="1"/>
      <c r="BQ208" s="1"/>
    </row>
    <row r="209" spans="16:69" ht="13.5" customHeight="1">
      <c r="P209" s="86"/>
      <c r="X209" s="192"/>
      <c r="Y209" s="127"/>
      <c r="Z209" s="193"/>
      <c r="AB209" s="192"/>
      <c r="AC209" s="127"/>
      <c r="AD209" s="193"/>
      <c r="AF209" s="192"/>
      <c r="AG209" s="127"/>
      <c r="AH209" s="193"/>
      <c r="AJ209" s="192"/>
      <c r="AK209" s="127"/>
      <c r="AL209" s="193"/>
      <c r="AN209" s="192"/>
      <c r="AO209" s="127"/>
      <c r="AP209" s="193"/>
      <c r="AR209" s="192"/>
      <c r="AS209" s="127"/>
      <c r="AT209" s="193"/>
      <c r="AV209" s="192"/>
      <c r="AW209" s="127"/>
      <c r="AX209" s="193"/>
      <c r="BJ209" s="42"/>
      <c r="BK209" s="42"/>
      <c r="BL209" s="42"/>
      <c r="BM209" s="151"/>
      <c r="BN209" s="151"/>
      <c r="BO209" s="1"/>
      <c r="BP209" s="1"/>
      <c r="BQ209" s="1"/>
    </row>
    <row r="210" spans="16:69" ht="13.5" customHeight="1">
      <c r="P210" s="86"/>
      <c r="X210" s="192"/>
      <c r="Y210" s="127"/>
      <c r="Z210" s="193"/>
      <c r="AB210" s="192"/>
      <c r="AC210" s="127"/>
      <c r="AD210" s="193"/>
      <c r="AF210" s="192"/>
      <c r="AG210" s="127"/>
      <c r="AH210" s="193"/>
      <c r="AJ210" s="192"/>
      <c r="AK210" s="127"/>
      <c r="AL210" s="193"/>
      <c r="AN210" s="192"/>
      <c r="AO210" s="127"/>
      <c r="AP210" s="193"/>
      <c r="AR210" s="192"/>
      <c r="AS210" s="127"/>
      <c r="AT210" s="193"/>
      <c r="AV210" s="192"/>
      <c r="AW210" s="127"/>
      <c r="AX210" s="193"/>
      <c r="BJ210" s="42"/>
      <c r="BK210" s="42"/>
      <c r="BL210" s="42"/>
      <c r="BM210" s="151"/>
      <c r="BN210" s="151"/>
      <c r="BO210" s="1"/>
      <c r="BP210" s="1"/>
      <c r="BQ210" s="1"/>
    </row>
    <row r="211" spans="16:69" ht="13.5" customHeight="1">
      <c r="P211" s="86"/>
      <c r="X211" s="192"/>
      <c r="Y211" s="127"/>
      <c r="Z211" s="193"/>
      <c r="AB211" s="192"/>
      <c r="AC211" s="127"/>
      <c r="AD211" s="193"/>
      <c r="AF211" s="192"/>
      <c r="AG211" s="127"/>
      <c r="AH211" s="193"/>
      <c r="AJ211" s="192"/>
      <c r="AK211" s="127"/>
      <c r="AL211" s="193"/>
      <c r="AN211" s="192"/>
      <c r="AO211" s="127"/>
      <c r="AP211" s="193"/>
      <c r="AR211" s="192"/>
      <c r="AS211" s="127"/>
      <c r="AT211" s="193"/>
      <c r="AV211" s="192"/>
      <c r="AW211" s="127"/>
      <c r="AX211" s="193"/>
      <c r="BJ211" s="42"/>
      <c r="BK211" s="42"/>
      <c r="BL211" s="42"/>
      <c r="BM211" s="151"/>
      <c r="BN211" s="151"/>
      <c r="BO211" s="1"/>
      <c r="BP211" s="1"/>
      <c r="BQ211" s="1"/>
    </row>
    <row r="212" spans="16:69" ht="13.5" customHeight="1">
      <c r="P212" s="86"/>
      <c r="X212" s="192"/>
      <c r="Y212" s="127"/>
      <c r="Z212" s="193"/>
      <c r="AB212" s="192"/>
      <c r="AC212" s="127"/>
      <c r="AD212" s="193"/>
      <c r="AF212" s="192"/>
      <c r="AG212" s="127"/>
      <c r="AH212" s="193"/>
      <c r="AJ212" s="192"/>
      <c r="AK212" s="127"/>
      <c r="AL212" s="193"/>
      <c r="AN212" s="192"/>
      <c r="AO212" s="127"/>
      <c r="AP212" s="193"/>
      <c r="AR212" s="192"/>
      <c r="AS212" s="127"/>
      <c r="AT212" s="193"/>
      <c r="AV212" s="192"/>
      <c r="AW212" s="127"/>
      <c r="AX212" s="193"/>
      <c r="BJ212" s="42"/>
      <c r="BK212" s="42"/>
      <c r="BL212" s="42"/>
      <c r="BM212" s="151"/>
      <c r="BN212" s="151"/>
      <c r="BO212" s="1"/>
      <c r="BP212" s="1"/>
      <c r="BQ212" s="1"/>
    </row>
    <row r="213" spans="16:69" ht="13.5" customHeight="1">
      <c r="P213" s="86"/>
      <c r="X213" s="192"/>
      <c r="Y213" s="127"/>
      <c r="Z213" s="193"/>
      <c r="AB213" s="192"/>
      <c r="AC213" s="127"/>
      <c r="AD213" s="193"/>
      <c r="AF213" s="192"/>
      <c r="AG213" s="127"/>
      <c r="AH213" s="193"/>
      <c r="AJ213" s="192"/>
      <c r="AK213" s="127"/>
      <c r="AL213" s="193"/>
      <c r="AN213" s="192"/>
      <c r="AO213" s="127"/>
      <c r="AP213" s="193"/>
      <c r="AR213" s="192"/>
      <c r="AS213" s="127"/>
      <c r="AT213" s="193"/>
      <c r="AV213" s="192"/>
      <c r="AW213" s="127"/>
      <c r="AX213" s="193"/>
      <c r="BJ213" s="42"/>
      <c r="BK213" s="42"/>
      <c r="BL213" s="42"/>
      <c r="BM213" s="151"/>
      <c r="BN213" s="151"/>
      <c r="BO213" s="1"/>
      <c r="BP213" s="1"/>
      <c r="BQ213" s="1"/>
    </row>
    <row r="214" spans="16:69" ht="13.5" customHeight="1">
      <c r="P214" s="86"/>
      <c r="X214" s="192"/>
      <c r="Y214" s="127"/>
      <c r="Z214" s="193"/>
      <c r="AB214" s="192"/>
      <c r="AC214" s="127"/>
      <c r="AD214" s="193"/>
      <c r="AF214" s="192"/>
      <c r="AG214" s="127"/>
      <c r="AH214" s="193"/>
      <c r="AJ214" s="192"/>
      <c r="AK214" s="127"/>
      <c r="AL214" s="193"/>
      <c r="AN214" s="192"/>
      <c r="AO214" s="127"/>
      <c r="AP214" s="193"/>
      <c r="AR214" s="192"/>
      <c r="AS214" s="127"/>
      <c r="AT214" s="193"/>
      <c r="AV214" s="192"/>
      <c r="AW214" s="127"/>
      <c r="AX214" s="193"/>
      <c r="BJ214" s="42"/>
      <c r="BK214" s="42"/>
      <c r="BL214" s="42"/>
      <c r="BM214" s="151"/>
      <c r="BN214" s="151"/>
      <c r="BO214" s="1"/>
      <c r="BP214" s="1"/>
      <c r="BQ214" s="1"/>
    </row>
    <row r="215" spans="16:69" ht="13.5" customHeight="1">
      <c r="P215" s="86"/>
      <c r="X215" s="192"/>
      <c r="Y215" s="127"/>
      <c r="Z215" s="193"/>
      <c r="AB215" s="192"/>
      <c r="AC215" s="127"/>
      <c r="AD215" s="193"/>
      <c r="AF215" s="192"/>
      <c r="AG215" s="127"/>
      <c r="AH215" s="193"/>
      <c r="AJ215" s="192"/>
      <c r="AK215" s="127"/>
      <c r="AL215" s="193"/>
      <c r="AN215" s="192"/>
      <c r="AO215" s="127"/>
      <c r="AP215" s="193"/>
      <c r="AR215" s="192"/>
      <c r="AS215" s="127"/>
      <c r="AT215" s="193"/>
      <c r="AV215" s="192"/>
      <c r="AW215" s="127"/>
      <c r="AX215" s="193"/>
      <c r="BJ215" s="42"/>
      <c r="BK215" s="42"/>
      <c r="BL215" s="42"/>
      <c r="BM215" s="151"/>
      <c r="BN215" s="151"/>
      <c r="BO215" s="1"/>
      <c r="BP215" s="1"/>
      <c r="BQ215" s="1"/>
    </row>
    <row r="216" spans="16:69" ht="13.5" customHeight="1">
      <c r="P216" s="86"/>
      <c r="X216" s="192"/>
      <c r="Y216" s="127"/>
      <c r="Z216" s="193"/>
      <c r="AB216" s="192"/>
      <c r="AC216" s="127"/>
      <c r="AD216" s="193"/>
      <c r="AF216" s="192"/>
      <c r="AG216" s="127"/>
      <c r="AH216" s="193"/>
      <c r="AJ216" s="192"/>
      <c r="AK216" s="127"/>
      <c r="AL216" s="193"/>
      <c r="AN216" s="192"/>
      <c r="AO216" s="127"/>
      <c r="AP216" s="193"/>
      <c r="AR216" s="192"/>
      <c r="AS216" s="127"/>
      <c r="AT216" s="193"/>
      <c r="AV216" s="192"/>
      <c r="AW216" s="127"/>
      <c r="AX216" s="193"/>
      <c r="BJ216" s="42"/>
      <c r="BK216" s="42"/>
      <c r="BL216" s="42"/>
      <c r="BM216" s="151"/>
      <c r="BN216" s="151"/>
      <c r="BO216" s="1"/>
      <c r="BP216" s="1"/>
      <c r="BQ216" s="1"/>
    </row>
    <row r="217" spans="16:69" ht="13.5" customHeight="1">
      <c r="P217" s="86"/>
      <c r="X217" s="192"/>
      <c r="Y217" s="127"/>
      <c r="Z217" s="193"/>
      <c r="AB217" s="192"/>
      <c r="AC217" s="127"/>
      <c r="AD217" s="193"/>
      <c r="AF217" s="192"/>
      <c r="AG217" s="127"/>
      <c r="AH217" s="193"/>
      <c r="AJ217" s="192"/>
      <c r="AK217" s="127"/>
      <c r="AL217" s="193"/>
      <c r="AN217" s="192"/>
      <c r="AO217" s="127"/>
      <c r="AP217" s="193"/>
      <c r="AR217" s="192"/>
      <c r="AS217" s="127"/>
      <c r="AT217" s="193"/>
      <c r="AV217" s="192"/>
      <c r="AW217" s="127"/>
      <c r="AX217" s="193"/>
      <c r="BJ217" s="42"/>
      <c r="BK217" s="42"/>
      <c r="BL217" s="42"/>
      <c r="BM217" s="151"/>
      <c r="BN217" s="151"/>
      <c r="BO217" s="1"/>
      <c r="BP217" s="1"/>
      <c r="BQ217" s="1"/>
    </row>
    <row r="218" spans="16:69" ht="13.5" customHeight="1">
      <c r="P218" s="86"/>
      <c r="X218" s="192"/>
      <c r="Y218" s="127"/>
      <c r="Z218" s="193"/>
      <c r="AB218" s="192"/>
      <c r="AC218" s="127"/>
      <c r="AD218" s="193"/>
      <c r="AF218" s="192"/>
      <c r="AG218" s="127"/>
      <c r="AH218" s="193"/>
      <c r="AJ218" s="192"/>
      <c r="AK218" s="127"/>
      <c r="AL218" s="193"/>
      <c r="AN218" s="192"/>
      <c r="AO218" s="127"/>
      <c r="AP218" s="193"/>
      <c r="AR218" s="192"/>
      <c r="AS218" s="127"/>
      <c r="AT218" s="193"/>
      <c r="AV218" s="192"/>
      <c r="AW218" s="127"/>
      <c r="AX218" s="193"/>
      <c r="BJ218" s="42"/>
      <c r="BK218" s="42"/>
      <c r="BL218" s="42"/>
      <c r="BM218" s="151"/>
      <c r="BN218" s="151"/>
      <c r="BO218" s="1"/>
      <c r="BP218" s="1"/>
      <c r="BQ218" s="1"/>
    </row>
    <row r="219" spans="16:69" ht="13.5" customHeight="1">
      <c r="P219" s="86"/>
      <c r="X219" s="192"/>
      <c r="Y219" s="127"/>
      <c r="Z219" s="193"/>
      <c r="AB219" s="192"/>
      <c r="AC219" s="127"/>
      <c r="AD219" s="193"/>
      <c r="AF219" s="192"/>
      <c r="AG219" s="127"/>
      <c r="AH219" s="193"/>
      <c r="AJ219" s="192"/>
      <c r="AK219" s="127"/>
      <c r="AL219" s="193"/>
      <c r="AN219" s="192"/>
      <c r="AO219" s="127"/>
      <c r="AP219" s="193"/>
      <c r="AR219" s="192"/>
      <c r="AS219" s="127"/>
      <c r="AT219" s="193"/>
      <c r="AV219" s="192"/>
      <c r="AW219" s="127"/>
      <c r="AX219" s="193"/>
      <c r="BJ219" s="42"/>
      <c r="BK219" s="42"/>
      <c r="BL219" s="42"/>
      <c r="BM219" s="151"/>
      <c r="BN219" s="151"/>
      <c r="BO219" s="1"/>
      <c r="BP219" s="1"/>
      <c r="BQ219" s="1"/>
    </row>
    <row r="220" spans="16:69" ht="13.5" customHeight="1">
      <c r="P220" s="86"/>
      <c r="X220" s="192"/>
      <c r="Y220" s="127"/>
      <c r="Z220" s="193"/>
      <c r="AB220" s="192"/>
      <c r="AC220" s="127"/>
      <c r="AD220" s="193"/>
      <c r="AF220" s="192"/>
      <c r="AG220" s="127"/>
      <c r="AH220" s="193"/>
      <c r="AJ220" s="192"/>
      <c r="AK220" s="127"/>
      <c r="AL220" s="193"/>
      <c r="AN220" s="192"/>
      <c r="AO220" s="127"/>
      <c r="AP220" s="193"/>
      <c r="AR220" s="192"/>
      <c r="AS220" s="127"/>
      <c r="AT220" s="193"/>
      <c r="AV220" s="192"/>
      <c r="AW220" s="127"/>
      <c r="AX220" s="193"/>
      <c r="BJ220" s="42"/>
      <c r="BK220" s="42"/>
      <c r="BL220" s="42"/>
      <c r="BM220" s="151"/>
      <c r="BN220" s="151"/>
      <c r="BO220" s="1"/>
      <c r="BP220" s="1"/>
      <c r="BQ220" s="1"/>
    </row>
    <row r="221" spans="16:69" ht="13.5" customHeight="1">
      <c r="P221" s="86"/>
      <c r="X221" s="192"/>
      <c r="Y221" s="127"/>
      <c r="Z221" s="193"/>
      <c r="AB221" s="192"/>
      <c r="AC221" s="127"/>
      <c r="AD221" s="193"/>
      <c r="AF221" s="192"/>
      <c r="AG221" s="127"/>
      <c r="AH221" s="193"/>
      <c r="AJ221" s="192"/>
      <c r="AK221" s="127"/>
      <c r="AL221" s="193"/>
      <c r="AN221" s="192"/>
      <c r="AO221" s="127"/>
      <c r="AP221" s="193"/>
      <c r="AR221" s="192"/>
      <c r="AS221" s="127"/>
      <c r="AT221" s="193"/>
      <c r="AV221" s="192"/>
      <c r="AW221" s="127"/>
      <c r="AX221" s="193"/>
      <c r="BJ221" s="42"/>
      <c r="BK221" s="42"/>
      <c r="BL221" s="42"/>
      <c r="BM221" s="151"/>
      <c r="BN221" s="151"/>
      <c r="BO221" s="1"/>
      <c r="BP221" s="1"/>
      <c r="BQ221" s="1"/>
    </row>
    <row r="222" ht="13.5" customHeight="1"/>
    <row r="223" spans="15:18" ht="13.5" customHeight="1">
      <c r="O223" s="261" t="s">
        <v>9</v>
      </c>
      <c r="P223" s="101" t="s">
        <v>8</v>
      </c>
      <c r="Q223" s="235" t="s">
        <v>5</v>
      </c>
      <c r="R223" s="236"/>
    </row>
    <row r="224" spans="15:18" ht="13.5" customHeight="1">
      <c r="O224" s="261"/>
      <c r="P224" s="48"/>
      <c r="Q224" s="237" t="s">
        <v>7</v>
      </c>
      <c r="R224" s="237" t="s">
        <v>10</v>
      </c>
    </row>
    <row r="225" spans="15:18" ht="13.5" customHeight="1">
      <c r="O225" s="262">
        <v>1</v>
      </c>
      <c r="P225" s="102">
        <v>0</v>
      </c>
      <c r="Q225" s="238">
        <v>0</v>
      </c>
      <c r="R225" s="238">
        <v>0</v>
      </c>
    </row>
    <row r="226" spans="15:18" ht="13.5" customHeight="1">
      <c r="O226" s="262">
        <v>2</v>
      </c>
      <c r="P226" s="48">
        <v>0.1</v>
      </c>
      <c r="Q226" s="237">
        <v>0</v>
      </c>
      <c r="R226" s="237">
        <v>0.5</v>
      </c>
    </row>
    <row r="227" spans="15:18" ht="13.5" customHeight="1">
      <c r="O227" s="262">
        <v>3</v>
      </c>
      <c r="P227" s="48">
        <v>0.2</v>
      </c>
      <c r="Q227" s="237">
        <v>0</v>
      </c>
      <c r="R227" s="237">
        <v>0.5</v>
      </c>
    </row>
    <row r="228" spans="15:18" ht="13.5" customHeight="1">
      <c r="O228" s="262">
        <v>4</v>
      </c>
      <c r="P228" s="48">
        <v>0.3</v>
      </c>
      <c r="Q228" s="237">
        <v>0</v>
      </c>
      <c r="R228" s="237">
        <v>0.5</v>
      </c>
    </row>
    <row r="229" spans="15:18" ht="13.5" customHeight="1">
      <c r="O229" s="262">
        <v>5</v>
      </c>
      <c r="P229" s="48">
        <v>0.4</v>
      </c>
      <c r="Q229" s="237">
        <v>0</v>
      </c>
      <c r="R229" s="237">
        <v>0.5</v>
      </c>
    </row>
    <row r="230" spans="15:18" ht="13.5" customHeight="1">
      <c r="O230" s="262">
        <v>6</v>
      </c>
      <c r="P230" s="102">
        <v>0.5</v>
      </c>
      <c r="Q230" s="238">
        <v>0</v>
      </c>
      <c r="R230" s="238">
        <v>1</v>
      </c>
    </row>
    <row r="231" spans="15:18" ht="13.5" customHeight="1">
      <c r="O231" s="262">
        <v>7</v>
      </c>
      <c r="P231" s="48">
        <v>0.6</v>
      </c>
      <c r="Q231" s="237">
        <v>0.5</v>
      </c>
      <c r="R231" s="237">
        <v>1</v>
      </c>
    </row>
    <row r="232" spans="15:18" ht="13.5" customHeight="1">
      <c r="O232" s="262">
        <v>8</v>
      </c>
      <c r="P232" s="48">
        <v>0.7</v>
      </c>
      <c r="Q232" s="237">
        <v>0.5</v>
      </c>
      <c r="R232" s="237">
        <v>1</v>
      </c>
    </row>
    <row r="233" spans="15:18" ht="13.5" customHeight="1">
      <c r="O233" s="262">
        <v>9</v>
      </c>
      <c r="P233" s="48">
        <v>0.8</v>
      </c>
      <c r="Q233" s="237">
        <v>0.5</v>
      </c>
      <c r="R233" s="237">
        <v>1</v>
      </c>
    </row>
    <row r="234" spans="15:18" ht="13.5" customHeight="1">
      <c r="O234" s="262">
        <v>10</v>
      </c>
      <c r="P234" s="48">
        <v>0.9</v>
      </c>
      <c r="Q234" s="237">
        <v>0.5</v>
      </c>
      <c r="R234" s="237">
        <v>1</v>
      </c>
    </row>
    <row r="235" spans="15:18" ht="13.5" customHeight="1">
      <c r="O235" s="262">
        <v>11</v>
      </c>
      <c r="P235" s="103">
        <v>1</v>
      </c>
      <c r="Q235" s="239">
        <v>0.5</v>
      </c>
      <c r="R235" s="240">
        <v>1.5</v>
      </c>
    </row>
    <row r="236" spans="15:18" ht="13.5" customHeight="1">
      <c r="O236" s="262">
        <v>12</v>
      </c>
      <c r="P236" s="104">
        <v>1.1</v>
      </c>
      <c r="Q236" s="241">
        <v>1</v>
      </c>
      <c r="R236" s="242">
        <v>1.5</v>
      </c>
    </row>
    <row r="237" spans="15:18" ht="13.5" customHeight="1">
      <c r="O237" s="262">
        <v>13</v>
      </c>
      <c r="P237" s="104">
        <v>1.2</v>
      </c>
      <c r="Q237" s="241">
        <v>1</v>
      </c>
      <c r="R237" s="242">
        <v>1.5</v>
      </c>
    </row>
    <row r="238" spans="15:18" ht="13.5" customHeight="1">
      <c r="O238" s="262">
        <v>14</v>
      </c>
      <c r="P238" s="104">
        <v>1.3</v>
      </c>
      <c r="Q238" s="241">
        <v>1</v>
      </c>
      <c r="R238" s="242">
        <v>1.5</v>
      </c>
    </row>
    <row r="239" spans="15:18" ht="13.5" customHeight="1">
      <c r="O239" s="262">
        <v>15</v>
      </c>
      <c r="P239" s="104">
        <v>1.4</v>
      </c>
      <c r="Q239" s="241">
        <v>1</v>
      </c>
      <c r="R239" s="242">
        <v>1.5</v>
      </c>
    </row>
    <row r="240" spans="15:18" ht="13.5" customHeight="1">
      <c r="O240" s="262">
        <v>16</v>
      </c>
      <c r="P240" s="103">
        <v>1.5</v>
      </c>
      <c r="Q240" s="239">
        <v>1</v>
      </c>
      <c r="R240" s="239">
        <v>2</v>
      </c>
    </row>
    <row r="241" spans="15:18" ht="13.5" customHeight="1">
      <c r="O241" s="262">
        <v>17</v>
      </c>
      <c r="P241" s="104">
        <v>1.6</v>
      </c>
      <c r="Q241" s="241">
        <v>1.5</v>
      </c>
      <c r="R241" s="241">
        <v>2</v>
      </c>
    </row>
    <row r="242" spans="15:18" ht="13.5" customHeight="1">
      <c r="O242" s="262">
        <v>18</v>
      </c>
      <c r="P242" s="104">
        <v>1.7</v>
      </c>
      <c r="Q242" s="241">
        <v>1.5</v>
      </c>
      <c r="R242" s="241">
        <v>2</v>
      </c>
    </row>
    <row r="243" spans="15:18" ht="13.5" customHeight="1">
      <c r="O243" s="262">
        <v>19</v>
      </c>
      <c r="P243" s="104">
        <v>1.8</v>
      </c>
      <c r="Q243" s="241">
        <v>1.5</v>
      </c>
      <c r="R243" s="241">
        <v>2</v>
      </c>
    </row>
    <row r="244" spans="15:18" ht="13.5" customHeight="1">
      <c r="O244" s="262">
        <v>20</v>
      </c>
      <c r="P244" s="104">
        <v>1.9</v>
      </c>
      <c r="Q244" s="241">
        <v>1.5</v>
      </c>
      <c r="R244" s="241">
        <v>2</v>
      </c>
    </row>
    <row r="245" spans="15:18" ht="13.5" customHeight="1">
      <c r="O245" s="262">
        <v>21</v>
      </c>
      <c r="P245" s="103">
        <v>2</v>
      </c>
      <c r="Q245" s="239">
        <v>1.5</v>
      </c>
      <c r="R245" s="239">
        <v>2.5</v>
      </c>
    </row>
    <row r="246" spans="15:18" ht="13.5" customHeight="1">
      <c r="O246" s="262">
        <v>22</v>
      </c>
      <c r="P246" s="104">
        <v>2.1</v>
      </c>
      <c r="Q246" s="241">
        <v>2</v>
      </c>
      <c r="R246" s="241">
        <v>2.5</v>
      </c>
    </row>
    <row r="247" spans="15:18" ht="13.5" customHeight="1">
      <c r="O247" s="262">
        <v>23</v>
      </c>
      <c r="P247" s="104">
        <v>2.2</v>
      </c>
      <c r="Q247" s="241">
        <v>2</v>
      </c>
      <c r="R247" s="241">
        <v>2.5</v>
      </c>
    </row>
    <row r="248" spans="15:18" ht="13.5" customHeight="1">
      <c r="O248" s="262">
        <v>24</v>
      </c>
      <c r="P248" s="104">
        <v>2.3</v>
      </c>
      <c r="Q248" s="241">
        <v>2</v>
      </c>
      <c r="R248" s="241">
        <v>2.5</v>
      </c>
    </row>
    <row r="249" spans="15:18" ht="13.5" customHeight="1">
      <c r="O249" s="262">
        <v>25</v>
      </c>
      <c r="P249" s="104">
        <v>2.4</v>
      </c>
      <c r="Q249" s="241">
        <v>2</v>
      </c>
      <c r="R249" s="241">
        <v>2.5</v>
      </c>
    </row>
    <row r="250" spans="15:18" ht="13.5" customHeight="1">
      <c r="O250" s="262">
        <v>26</v>
      </c>
      <c r="P250" s="103">
        <v>2.5</v>
      </c>
      <c r="Q250" s="239">
        <v>2</v>
      </c>
      <c r="R250" s="239">
        <v>3</v>
      </c>
    </row>
    <row r="251" spans="15:18" ht="13.5" customHeight="1">
      <c r="O251" s="262">
        <v>27</v>
      </c>
      <c r="P251" s="104">
        <v>2.6</v>
      </c>
      <c r="Q251" s="241">
        <v>2.5</v>
      </c>
      <c r="R251" s="241">
        <v>3</v>
      </c>
    </row>
    <row r="252" spans="15:18" ht="13.5" customHeight="1">
      <c r="O252" s="262">
        <v>28</v>
      </c>
      <c r="P252" s="104">
        <v>2.7</v>
      </c>
      <c r="Q252" s="241">
        <v>2.5</v>
      </c>
      <c r="R252" s="241">
        <v>3</v>
      </c>
    </row>
    <row r="253" spans="15:18" ht="13.5" customHeight="1">
      <c r="O253" s="262">
        <v>29</v>
      </c>
      <c r="P253" s="104">
        <v>2.8</v>
      </c>
      <c r="Q253" s="241">
        <v>2.5</v>
      </c>
      <c r="R253" s="241">
        <v>3</v>
      </c>
    </row>
    <row r="254" spans="15:18" ht="13.5" customHeight="1">
      <c r="O254" s="262">
        <v>30</v>
      </c>
      <c r="P254" s="104">
        <v>2.9</v>
      </c>
      <c r="Q254" s="241">
        <v>2.5</v>
      </c>
      <c r="R254" s="241">
        <v>3</v>
      </c>
    </row>
    <row r="255" spans="15:18" ht="13.5" customHeight="1">
      <c r="O255" s="262">
        <v>31</v>
      </c>
      <c r="P255" s="103">
        <v>3</v>
      </c>
      <c r="Q255" s="239">
        <v>2.5</v>
      </c>
      <c r="R255" s="239">
        <v>3.5</v>
      </c>
    </row>
    <row r="256" spans="15:18" ht="13.5" customHeight="1">
      <c r="O256" s="262">
        <v>32</v>
      </c>
      <c r="P256" s="104">
        <v>3.1</v>
      </c>
      <c r="Q256" s="241">
        <v>3</v>
      </c>
      <c r="R256" s="241">
        <v>3.5</v>
      </c>
    </row>
    <row r="257" spans="15:18" ht="13.5" customHeight="1">
      <c r="O257" s="262">
        <v>33</v>
      </c>
      <c r="P257" s="104">
        <v>3.2</v>
      </c>
      <c r="Q257" s="241">
        <v>3</v>
      </c>
      <c r="R257" s="241">
        <v>3.5</v>
      </c>
    </row>
    <row r="258" spans="15:18" ht="13.5" customHeight="1">
      <c r="O258" s="262">
        <v>34</v>
      </c>
      <c r="P258" s="104">
        <v>3.3</v>
      </c>
      <c r="Q258" s="241">
        <v>3</v>
      </c>
      <c r="R258" s="241">
        <v>3.5</v>
      </c>
    </row>
    <row r="259" spans="15:18" ht="13.5" customHeight="1">
      <c r="O259" s="262">
        <v>35</v>
      </c>
      <c r="P259" s="104">
        <v>3.4</v>
      </c>
      <c r="Q259" s="241">
        <v>3</v>
      </c>
      <c r="R259" s="241">
        <v>3.5</v>
      </c>
    </row>
    <row r="260" spans="15:18" ht="13.5" customHeight="1">
      <c r="O260" s="262">
        <v>36</v>
      </c>
      <c r="P260" s="103">
        <v>3.5</v>
      </c>
      <c r="Q260" s="239">
        <v>3</v>
      </c>
      <c r="R260" s="239">
        <v>4</v>
      </c>
    </row>
    <row r="261" spans="15:18" ht="13.5" customHeight="1">
      <c r="O261" s="262">
        <v>37</v>
      </c>
      <c r="P261" s="104">
        <v>3.6</v>
      </c>
      <c r="Q261" s="241">
        <v>3.5</v>
      </c>
      <c r="R261" s="241">
        <v>4</v>
      </c>
    </row>
    <row r="262" spans="15:18" ht="13.5" customHeight="1">
      <c r="O262" s="262">
        <v>38</v>
      </c>
      <c r="P262" s="104">
        <v>3.7</v>
      </c>
      <c r="Q262" s="241">
        <v>3.5</v>
      </c>
      <c r="R262" s="241">
        <v>4</v>
      </c>
    </row>
    <row r="263" spans="15:18" ht="13.5" customHeight="1">
      <c r="O263" s="262">
        <v>39</v>
      </c>
      <c r="P263" s="104">
        <v>3.8</v>
      </c>
      <c r="Q263" s="241">
        <v>3.5</v>
      </c>
      <c r="R263" s="241">
        <v>4</v>
      </c>
    </row>
    <row r="264" spans="15:18" ht="13.5" customHeight="1">
      <c r="O264" s="262">
        <v>40</v>
      </c>
      <c r="P264" s="104">
        <v>3.9</v>
      </c>
      <c r="Q264" s="241">
        <v>3.5</v>
      </c>
      <c r="R264" s="241">
        <v>4</v>
      </c>
    </row>
    <row r="265" spans="15:18" ht="13.5" customHeight="1">
      <c r="O265" s="262">
        <v>41</v>
      </c>
      <c r="P265" s="103">
        <v>4</v>
      </c>
      <c r="Q265" s="239">
        <v>3.5</v>
      </c>
      <c r="R265" s="239">
        <v>4.5</v>
      </c>
    </row>
    <row r="266" spans="15:18" ht="13.5" customHeight="1">
      <c r="O266" s="262">
        <v>42</v>
      </c>
      <c r="P266" s="104">
        <v>4.1</v>
      </c>
      <c r="Q266" s="241">
        <v>4</v>
      </c>
      <c r="R266" s="241">
        <v>4.5</v>
      </c>
    </row>
    <row r="267" spans="15:18" ht="13.5" customHeight="1">
      <c r="O267" s="262">
        <v>43</v>
      </c>
      <c r="P267" s="104">
        <v>4.2</v>
      </c>
      <c r="Q267" s="241">
        <v>4</v>
      </c>
      <c r="R267" s="241">
        <v>4.5</v>
      </c>
    </row>
    <row r="268" spans="15:18" ht="13.5" customHeight="1">
      <c r="O268" s="262">
        <v>44</v>
      </c>
      <c r="P268" s="104">
        <v>4.3</v>
      </c>
      <c r="Q268" s="241">
        <v>4</v>
      </c>
      <c r="R268" s="241">
        <v>4.5</v>
      </c>
    </row>
    <row r="269" spans="15:18" ht="13.5" customHeight="1">
      <c r="O269" s="262">
        <v>45</v>
      </c>
      <c r="P269" s="104">
        <v>4.4</v>
      </c>
      <c r="Q269" s="241">
        <v>4</v>
      </c>
      <c r="R269" s="241">
        <v>4.5</v>
      </c>
    </row>
    <row r="270" spans="15:18" ht="13.5" customHeight="1">
      <c r="O270" s="262">
        <v>46</v>
      </c>
      <c r="P270" s="103">
        <v>4.5</v>
      </c>
      <c r="Q270" s="239">
        <v>4</v>
      </c>
      <c r="R270" s="239">
        <v>5</v>
      </c>
    </row>
    <row r="271" spans="15:18" ht="13.5" customHeight="1">
      <c r="O271" s="262">
        <v>47</v>
      </c>
      <c r="P271" s="104">
        <v>4.6</v>
      </c>
      <c r="Q271" s="241">
        <v>4.5</v>
      </c>
      <c r="R271" s="241">
        <v>5</v>
      </c>
    </row>
    <row r="272" spans="15:18" ht="13.5" customHeight="1">
      <c r="O272" s="262">
        <v>48</v>
      </c>
      <c r="P272" s="104">
        <v>4.7</v>
      </c>
      <c r="Q272" s="241">
        <v>4.5</v>
      </c>
      <c r="R272" s="241">
        <v>5</v>
      </c>
    </row>
    <row r="273" spans="15:18" ht="13.5" customHeight="1">
      <c r="O273" s="262">
        <v>49</v>
      </c>
      <c r="P273" s="104">
        <v>4.8</v>
      </c>
      <c r="Q273" s="241">
        <v>4.5</v>
      </c>
      <c r="R273" s="241">
        <v>5</v>
      </c>
    </row>
    <row r="274" spans="15:18" ht="13.5" customHeight="1">
      <c r="O274" s="262">
        <v>50</v>
      </c>
      <c r="P274" s="104">
        <v>4.9</v>
      </c>
      <c r="Q274" s="241">
        <v>4.5</v>
      </c>
      <c r="R274" s="241">
        <v>5</v>
      </c>
    </row>
    <row r="275" spans="15:18" ht="13.5" customHeight="1">
      <c r="O275" s="262">
        <v>51</v>
      </c>
      <c r="P275" s="103">
        <v>5</v>
      </c>
      <c r="Q275" s="239">
        <v>4.5</v>
      </c>
      <c r="R275" s="239">
        <v>5.5</v>
      </c>
    </row>
    <row r="276" spans="15:18" ht="13.5" customHeight="1">
      <c r="O276" s="262">
        <v>52</v>
      </c>
      <c r="P276" s="104">
        <v>5.1</v>
      </c>
      <c r="Q276" s="241">
        <v>5</v>
      </c>
      <c r="R276" s="241">
        <v>5.5</v>
      </c>
    </row>
    <row r="277" spans="15:18" ht="13.5" customHeight="1">
      <c r="O277" s="262">
        <v>53</v>
      </c>
      <c r="P277" s="104">
        <v>5.2</v>
      </c>
      <c r="Q277" s="241">
        <v>5</v>
      </c>
      <c r="R277" s="241">
        <v>5.5</v>
      </c>
    </row>
    <row r="278" spans="15:18" ht="13.5" customHeight="1">
      <c r="O278" s="262">
        <v>54</v>
      </c>
      <c r="P278" s="104">
        <v>5.3</v>
      </c>
      <c r="Q278" s="241">
        <v>5</v>
      </c>
      <c r="R278" s="241">
        <v>5.5</v>
      </c>
    </row>
    <row r="279" spans="15:18" ht="13.5" customHeight="1">
      <c r="O279" s="262">
        <v>55</v>
      </c>
      <c r="P279" s="104">
        <v>5.4</v>
      </c>
      <c r="Q279" s="241">
        <v>5</v>
      </c>
      <c r="R279" s="241">
        <v>5.5</v>
      </c>
    </row>
    <row r="280" spans="15:18" ht="13.5" customHeight="1">
      <c r="O280" s="262">
        <v>56</v>
      </c>
      <c r="P280" s="103">
        <v>5.5</v>
      </c>
      <c r="Q280" s="239">
        <v>5</v>
      </c>
      <c r="R280" s="239">
        <v>6</v>
      </c>
    </row>
    <row r="281" spans="15:18" ht="13.5" customHeight="1">
      <c r="O281" s="262">
        <v>57</v>
      </c>
      <c r="P281" s="104">
        <v>5.6</v>
      </c>
      <c r="Q281" s="241">
        <v>5.5</v>
      </c>
      <c r="R281" s="241">
        <v>6</v>
      </c>
    </row>
    <row r="282" spans="15:18" ht="13.5" customHeight="1">
      <c r="O282" s="262">
        <v>58</v>
      </c>
      <c r="P282" s="104">
        <v>5.7</v>
      </c>
      <c r="Q282" s="241">
        <v>5.5</v>
      </c>
      <c r="R282" s="241">
        <v>6</v>
      </c>
    </row>
    <row r="283" spans="15:18" ht="13.5" customHeight="1">
      <c r="O283" s="262">
        <v>59</v>
      </c>
      <c r="P283" s="104">
        <v>5.8</v>
      </c>
      <c r="Q283" s="241">
        <v>5.5</v>
      </c>
      <c r="R283" s="241">
        <v>6</v>
      </c>
    </row>
    <row r="284" spans="15:18" ht="13.5" customHeight="1">
      <c r="O284" s="262">
        <v>60</v>
      </c>
      <c r="P284" s="104">
        <v>5.9</v>
      </c>
      <c r="Q284" s="241">
        <v>5.5</v>
      </c>
      <c r="R284" s="241">
        <v>6</v>
      </c>
    </row>
    <row r="285" spans="15:18" ht="13.5" customHeight="1">
      <c r="O285" s="262">
        <v>61</v>
      </c>
      <c r="P285" s="103">
        <v>6</v>
      </c>
      <c r="Q285" s="239">
        <v>5.5</v>
      </c>
      <c r="R285" s="239">
        <v>6.5</v>
      </c>
    </row>
    <row r="286" spans="15:18" ht="13.5" customHeight="1">
      <c r="O286" s="262">
        <v>62</v>
      </c>
      <c r="P286" s="104">
        <v>6.1</v>
      </c>
      <c r="Q286" s="241">
        <v>6</v>
      </c>
      <c r="R286" s="241">
        <v>6.5</v>
      </c>
    </row>
    <row r="287" spans="15:18" ht="13.5" customHeight="1">
      <c r="O287" s="262">
        <v>63</v>
      </c>
      <c r="P287" s="104">
        <v>6.2</v>
      </c>
      <c r="Q287" s="241">
        <v>6</v>
      </c>
      <c r="R287" s="241">
        <v>6.5</v>
      </c>
    </row>
    <row r="288" spans="15:18" ht="13.5" customHeight="1">
      <c r="O288" s="262">
        <v>64</v>
      </c>
      <c r="P288" s="104">
        <v>6.3</v>
      </c>
      <c r="Q288" s="241">
        <v>6</v>
      </c>
      <c r="R288" s="241">
        <v>6.5</v>
      </c>
    </row>
    <row r="289" spans="15:18" ht="13.5" customHeight="1">
      <c r="O289" s="262">
        <v>65</v>
      </c>
      <c r="P289" s="104">
        <v>6.4</v>
      </c>
      <c r="Q289" s="241">
        <v>6</v>
      </c>
      <c r="R289" s="241">
        <v>6.5</v>
      </c>
    </row>
    <row r="290" spans="15:18" ht="13.5" customHeight="1">
      <c r="O290" s="262">
        <v>66</v>
      </c>
      <c r="P290" s="103">
        <v>6.5</v>
      </c>
      <c r="Q290" s="239">
        <v>6</v>
      </c>
      <c r="R290" s="239">
        <v>7</v>
      </c>
    </row>
    <row r="291" spans="15:18" ht="13.5" customHeight="1">
      <c r="O291" s="262">
        <v>67</v>
      </c>
      <c r="P291" s="104">
        <v>6.6</v>
      </c>
      <c r="Q291" s="241">
        <v>6.5</v>
      </c>
      <c r="R291" s="241">
        <v>7</v>
      </c>
    </row>
    <row r="292" spans="15:18" ht="13.5" customHeight="1">
      <c r="O292" s="262">
        <v>68</v>
      </c>
      <c r="P292" s="104">
        <v>6.7</v>
      </c>
      <c r="Q292" s="241">
        <v>6.5</v>
      </c>
      <c r="R292" s="241">
        <v>7</v>
      </c>
    </row>
    <row r="293" spans="15:18" ht="13.5" customHeight="1">
      <c r="O293" s="262">
        <v>69</v>
      </c>
      <c r="P293" s="104">
        <v>6.8</v>
      </c>
      <c r="Q293" s="241">
        <v>6.5</v>
      </c>
      <c r="R293" s="241">
        <v>7</v>
      </c>
    </row>
    <row r="294" spans="15:18" ht="13.5" customHeight="1">
      <c r="O294" s="262">
        <v>70</v>
      </c>
      <c r="P294" s="104">
        <v>6.9</v>
      </c>
      <c r="Q294" s="241">
        <v>6.5</v>
      </c>
      <c r="R294" s="241">
        <v>7</v>
      </c>
    </row>
    <row r="295" spans="15:18" ht="13.5" customHeight="1">
      <c r="O295" s="262">
        <v>71</v>
      </c>
      <c r="P295" s="103">
        <v>7</v>
      </c>
      <c r="Q295" s="239">
        <v>6.5</v>
      </c>
      <c r="R295" s="239">
        <v>7.5</v>
      </c>
    </row>
    <row r="296" spans="15:18" ht="13.5" customHeight="1">
      <c r="O296" s="262">
        <v>72</v>
      </c>
      <c r="P296" s="104">
        <v>7.1</v>
      </c>
      <c r="Q296" s="241">
        <v>7</v>
      </c>
      <c r="R296" s="241">
        <v>7.5</v>
      </c>
    </row>
    <row r="297" spans="15:18" ht="13.5" customHeight="1">
      <c r="O297" s="262">
        <v>73</v>
      </c>
      <c r="P297" s="104">
        <v>7.2</v>
      </c>
      <c r="Q297" s="241">
        <v>7</v>
      </c>
      <c r="R297" s="241">
        <v>7.5</v>
      </c>
    </row>
    <row r="298" spans="15:18" ht="13.5" customHeight="1">
      <c r="O298" s="262">
        <v>74</v>
      </c>
      <c r="P298" s="104">
        <v>7.3</v>
      </c>
      <c r="Q298" s="241">
        <v>7</v>
      </c>
      <c r="R298" s="241">
        <v>7.5</v>
      </c>
    </row>
    <row r="299" spans="15:18" ht="13.5" customHeight="1">
      <c r="O299" s="262">
        <v>75</v>
      </c>
      <c r="P299" s="104">
        <v>7.4</v>
      </c>
      <c r="Q299" s="241">
        <v>7</v>
      </c>
      <c r="R299" s="241">
        <v>7.5</v>
      </c>
    </row>
    <row r="300" spans="15:18" ht="13.5" customHeight="1">
      <c r="O300" s="262">
        <v>76</v>
      </c>
      <c r="P300" s="103">
        <v>7.5</v>
      </c>
      <c r="Q300" s="239">
        <v>7</v>
      </c>
      <c r="R300" s="239">
        <v>8</v>
      </c>
    </row>
    <row r="301" spans="15:18" ht="13.5" customHeight="1">
      <c r="O301" s="262">
        <v>77</v>
      </c>
      <c r="P301" s="104">
        <v>7.6</v>
      </c>
      <c r="Q301" s="241">
        <v>7.5</v>
      </c>
      <c r="R301" s="241">
        <v>8</v>
      </c>
    </row>
    <row r="302" spans="15:18" ht="13.5" customHeight="1">
      <c r="O302" s="262">
        <v>78</v>
      </c>
      <c r="P302" s="104">
        <v>7.7</v>
      </c>
      <c r="Q302" s="241">
        <v>7.5</v>
      </c>
      <c r="R302" s="241">
        <v>8</v>
      </c>
    </row>
    <row r="303" spans="15:18" ht="13.5" customHeight="1">
      <c r="O303" s="262">
        <v>79</v>
      </c>
      <c r="P303" s="104">
        <v>7.8</v>
      </c>
      <c r="Q303" s="241">
        <v>7.5</v>
      </c>
      <c r="R303" s="241">
        <v>8</v>
      </c>
    </row>
    <row r="304" spans="15:18" ht="13.5" customHeight="1">
      <c r="O304" s="262">
        <v>80</v>
      </c>
      <c r="P304" s="104">
        <v>7.9</v>
      </c>
      <c r="Q304" s="241">
        <v>7.5</v>
      </c>
      <c r="R304" s="241">
        <v>8</v>
      </c>
    </row>
    <row r="305" spans="15:18" ht="13.5" customHeight="1">
      <c r="O305" s="262">
        <v>81</v>
      </c>
      <c r="P305" s="103">
        <v>8</v>
      </c>
      <c r="Q305" s="239">
        <v>7.5</v>
      </c>
      <c r="R305" s="239">
        <v>8.5</v>
      </c>
    </row>
    <row r="306" spans="15:18" ht="13.5" customHeight="1">
      <c r="O306" s="262">
        <v>82</v>
      </c>
      <c r="P306" s="104">
        <v>8.1</v>
      </c>
      <c r="Q306" s="241">
        <f>P305</f>
        <v>8</v>
      </c>
      <c r="R306" s="241">
        <v>8.5</v>
      </c>
    </row>
    <row r="307" spans="15:18" ht="13.5" customHeight="1">
      <c r="O307" s="262">
        <v>83</v>
      </c>
      <c r="P307" s="104">
        <v>8.2</v>
      </c>
      <c r="Q307" s="241">
        <v>8</v>
      </c>
      <c r="R307" s="241">
        <v>8.5</v>
      </c>
    </row>
    <row r="308" spans="15:18" ht="13.5" customHeight="1">
      <c r="O308" s="262">
        <v>84</v>
      </c>
      <c r="P308" s="104">
        <v>8.3</v>
      </c>
      <c r="Q308" s="241">
        <v>8</v>
      </c>
      <c r="R308" s="241">
        <v>8.5</v>
      </c>
    </row>
    <row r="309" spans="15:18" ht="13.5" customHeight="1">
      <c r="O309" s="262">
        <v>85</v>
      </c>
      <c r="P309" s="104">
        <v>8.4</v>
      </c>
      <c r="Q309" s="241">
        <v>8</v>
      </c>
      <c r="R309" s="241">
        <v>8.5</v>
      </c>
    </row>
    <row r="310" spans="15:18" ht="13.5" customHeight="1">
      <c r="O310" s="262">
        <v>86</v>
      </c>
      <c r="P310" s="103">
        <v>8.5</v>
      </c>
      <c r="Q310" s="239">
        <v>8</v>
      </c>
      <c r="R310" s="239">
        <v>9</v>
      </c>
    </row>
    <row r="311" spans="15:18" ht="13.5" customHeight="1">
      <c r="O311" s="262">
        <v>87</v>
      </c>
      <c r="P311" s="104">
        <v>8.6</v>
      </c>
      <c r="Q311" s="241">
        <v>8.5</v>
      </c>
      <c r="R311" s="241">
        <v>9</v>
      </c>
    </row>
    <row r="312" spans="15:18" ht="13.5" customHeight="1">
      <c r="O312" s="262">
        <v>88</v>
      </c>
      <c r="P312" s="104">
        <v>8.7</v>
      </c>
      <c r="Q312" s="241">
        <v>8.5</v>
      </c>
      <c r="R312" s="241">
        <v>9</v>
      </c>
    </row>
    <row r="313" spans="15:18" ht="13.5" customHeight="1">
      <c r="O313" s="262">
        <v>89</v>
      </c>
      <c r="P313" s="104">
        <v>8.8</v>
      </c>
      <c r="Q313" s="241">
        <v>8.5</v>
      </c>
      <c r="R313" s="241">
        <v>9</v>
      </c>
    </row>
    <row r="314" spans="15:18" ht="13.5" customHeight="1">
      <c r="O314" s="262">
        <v>90</v>
      </c>
      <c r="P314" s="104">
        <v>8.9</v>
      </c>
      <c r="Q314" s="241">
        <v>8.5</v>
      </c>
      <c r="R314" s="241">
        <v>9</v>
      </c>
    </row>
    <row r="315" spans="15:18" ht="13.5" customHeight="1">
      <c r="O315" s="262">
        <v>91</v>
      </c>
      <c r="P315" s="103">
        <v>9</v>
      </c>
      <c r="Q315" s="239">
        <v>8.5</v>
      </c>
      <c r="R315" s="239">
        <v>9.5</v>
      </c>
    </row>
    <row r="316" spans="15:18" ht="13.5" customHeight="1">
      <c r="O316" s="262">
        <v>92</v>
      </c>
      <c r="P316" s="104">
        <v>9.1</v>
      </c>
      <c r="Q316" s="241">
        <v>9</v>
      </c>
      <c r="R316" s="241">
        <v>9.5</v>
      </c>
    </row>
    <row r="317" spans="15:18" ht="13.5" customHeight="1">
      <c r="O317" s="262">
        <v>93</v>
      </c>
      <c r="P317" s="104">
        <v>9.2</v>
      </c>
      <c r="Q317" s="241">
        <v>9</v>
      </c>
      <c r="R317" s="241">
        <v>9.5</v>
      </c>
    </row>
    <row r="318" spans="15:18" ht="13.5" customHeight="1">
      <c r="O318" s="262">
        <v>94</v>
      </c>
      <c r="P318" s="104">
        <v>9.3</v>
      </c>
      <c r="Q318" s="241">
        <v>9</v>
      </c>
      <c r="R318" s="241">
        <v>9.5</v>
      </c>
    </row>
    <row r="319" spans="15:18" ht="13.5" customHeight="1">
      <c r="O319" s="262">
        <v>95</v>
      </c>
      <c r="P319" s="104">
        <v>9.4</v>
      </c>
      <c r="Q319" s="241">
        <v>9</v>
      </c>
      <c r="R319" s="241">
        <v>9.5</v>
      </c>
    </row>
    <row r="320" spans="15:18" ht="13.5" customHeight="1">
      <c r="O320" s="262">
        <v>96</v>
      </c>
      <c r="P320" s="103">
        <v>9.5</v>
      </c>
      <c r="Q320" s="239">
        <v>9</v>
      </c>
      <c r="R320" s="239">
        <v>10</v>
      </c>
    </row>
    <row r="321" spans="15:18" ht="13.5" customHeight="1">
      <c r="O321" s="262">
        <v>97</v>
      </c>
      <c r="P321" s="104">
        <v>9.6</v>
      </c>
      <c r="Q321" s="241">
        <v>9.5</v>
      </c>
      <c r="R321" s="241">
        <v>10</v>
      </c>
    </row>
    <row r="322" spans="15:18" ht="13.5" customHeight="1">
      <c r="O322" s="262">
        <v>98</v>
      </c>
      <c r="P322" s="104">
        <v>9.7</v>
      </c>
      <c r="Q322" s="241">
        <v>9.5</v>
      </c>
      <c r="R322" s="241">
        <v>10</v>
      </c>
    </row>
    <row r="323" spans="15:18" ht="13.5" customHeight="1">
      <c r="O323" s="262">
        <v>99</v>
      </c>
      <c r="P323" s="104">
        <v>9.8</v>
      </c>
      <c r="Q323" s="241">
        <v>9.5</v>
      </c>
      <c r="R323" s="241">
        <v>10</v>
      </c>
    </row>
    <row r="324" spans="15:18" ht="13.5" customHeight="1">
      <c r="O324" s="262">
        <v>100</v>
      </c>
      <c r="P324" s="104">
        <v>9.9</v>
      </c>
      <c r="Q324" s="241">
        <v>9.5</v>
      </c>
      <c r="R324" s="241">
        <v>10</v>
      </c>
    </row>
    <row r="325" spans="15:18" ht="13.5" customHeight="1">
      <c r="O325" s="263">
        <v>101</v>
      </c>
      <c r="P325" s="105">
        <v>10</v>
      </c>
      <c r="Q325" s="243">
        <v>9.5</v>
      </c>
      <c r="R325" s="243">
        <v>10</v>
      </c>
    </row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</sheetData>
  <sheetProtection/>
  <mergeCells count="185">
    <mergeCell ref="BG6:BI7"/>
    <mergeCell ref="AU6:AX7"/>
    <mergeCell ref="AY6:AZ6"/>
    <mergeCell ref="BC6:BC7"/>
    <mergeCell ref="BD6:BD7"/>
    <mergeCell ref="BA6:BA7"/>
    <mergeCell ref="AV164:AX164"/>
    <mergeCell ref="AV175:AX175"/>
    <mergeCell ref="F6:L6"/>
    <mergeCell ref="BE6:BF6"/>
    <mergeCell ref="BB6:BB7"/>
    <mergeCell ref="W6:Z7"/>
    <mergeCell ref="AA6:AD7"/>
    <mergeCell ref="AE6:AH7"/>
    <mergeCell ref="AI6:AL7"/>
    <mergeCell ref="AM6:AP7"/>
    <mergeCell ref="AQ6:AT7"/>
    <mergeCell ref="AF165:AI165"/>
    <mergeCell ref="AJ165:AM165"/>
    <mergeCell ref="AN165:AQ165"/>
    <mergeCell ref="AR165:AU165"/>
    <mergeCell ref="AV165:AY165"/>
    <mergeCell ref="X166:AA166"/>
    <mergeCell ref="AB166:AE166"/>
    <mergeCell ref="AF166:AI166"/>
    <mergeCell ref="AJ166:AM166"/>
    <mergeCell ref="AN166:AQ166"/>
    <mergeCell ref="AR166:AU166"/>
    <mergeCell ref="AV166:AY166"/>
    <mergeCell ref="X165:AA165"/>
    <mergeCell ref="AB165:AE165"/>
    <mergeCell ref="AF167:AG167"/>
    <mergeCell ref="AJ167:AK167"/>
    <mergeCell ref="AN167:AO167"/>
    <mergeCell ref="AR167:AS167"/>
    <mergeCell ref="AV167:AW167"/>
    <mergeCell ref="X168:Y168"/>
    <mergeCell ref="AB168:AC168"/>
    <mergeCell ref="AF168:AG168"/>
    <mergeCell ref="AJ168:AK168"/>
    <mergeCell ref="AN168:AO168"/>
    <mergeCell ref="AR168:AS168"/>
    <mergeCell ref="AV168:AW168"/>
    <mergeCell ref="X167:Y167"/>
    <mergeCell ref="AB167:AC167"/>
    <mergeCell ref="AT169:AU169"/>
    <mergeCell ref="X169:Y169"/>
    <mergeCell ref="Z169:AA169"/>
    <mergeCell ref="AB169:AC169"/>
    <mergeCell ref="AD169:AE169"/>
    <mergeCell ref="AF169:AG169"/>
    <mergeCell ref="AH169:AI169"/>
    <mergeCell ref="AL169:AM169"/>
    <mergeCell ref="AN169:AO169"/>
    <mergeCell ref="AP169:AQ169"/>
    <mergeCell ref="AR169:AS169"/>
    <mergeCell ref="AV169:AW169"/>
    <mergeCell ref="AX169:AY169"/>
    <mergeCell ref="X170:Y170"/>
    <mergeCell ref="AB170:AC170"/>
    <mergeCell ref="AF170:AG170"/>
    <mergeCell ref="AJ170:AK170"/>
    <mergeCell ref="AN170:AO170"/>
    <mergeCell ref="AR170:AS170"/>
    <mergeCell ref="AV170:AW170"/>
    <mergeCell ref="AJ169:AK169"/>
    <mergeCell ref="AR171:AS171"/>
    <mergeCell ref="AT171:AU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AH173:AI173"/>
    <mergeCell ref="AV171:AW171"/>
    <mergeCell ref="AX171:AY171"/>
    <mergeCell ref="X172:Y172"/>
    <mergeCell ref="AB172:AC172"/>
    <mergeCell ref="AF172:AG172"/>
    <mergeCell ref="AJ172:AK172"/>
    <mergeCell ref="AN172:AO172"/>
    <mergeCell ref="AR172:AS172"/>
    <mergeCell ref="AV172:AW172"/>
    <mergeCell ref="Z173:AA173"/>
    <mergeCell ref="AB173:AC173"/>
    <mergeCell ref="AD173:AE173"/>
    <mergeCell ref="AF173:AG173"/>
    <mergeCell ref="AJ173:AK173"/>
    <mergeCell ref="AL173:AM173"/>
    <mergeCell ref="AN173:AO173"/>
    <mergeCell ref="X176:AA176"/>
    <mergeCell ref="AB176:AE176"/>
    <mergeCell ref="AF176:AI176"/>
    <mergeCell ref="AJ176:AM176"/>
    <mergeCell ref="AN176:AQ176"/>
    <mergeCell ref="AP173:AQ173"/>
    <mergeCell ref="X173:Y173"/>
    <mergeCell ref="AN177:AQ177"/>
    <mergeCell ref="AR177:AU177"/>
    <mergeCell ref="AV173:AW173"/>
    <mergeCell ref="AX173:AY173"/>
    <mergeCell ref="AV176:AY176"/>
    <mergeCell ref="AR176:AU176"/>
    <mergeCell ref="AR173:AS173"/>
    <mergeCell ref="AT173:AU173"/>
    <mergeCell ref="X177:AA177"/>
    <mergeCell ref="AB177:AE177"/>
    <mergeCell ref="AF177:AI177"/>
    <mergeCell ref="AJ177:AM177"/>
    <mergeCell ref="AN179:AO179"/>
    <mergeCell ref="AR179:AS179"/>
    <mergeCell ref="AV177:AY177"/>
    <mergeCell ref="X178:Y178"/>
    <mergeCell ref="AB178:AC178"/>
    <mergeCell ref="AF178:AG178"/>
    <mergeCell ref="AJ178:AK178"/>
    <mergeCell ref="AN178:AO178"/>
    <mergeCell ref="AR178:AS178"/>
    <mergeCell ref="AV178:AW178"/>
    <mergeCell ref="X179:Y179"/>
    <mergeCell ref="AB179:AC179"/>
    <mergeCell ref="AF179:AG179"/>
    <mergeCell ref="AJ179:AK179"/>
    <mergeCell ref="AV179:AW179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T180:AU180"/>
    <mergeCell ref="AV180:AW180"/>
    <mergeCell ref="AX180:AY180"/>
    <mergeCell ref="X181:Y181"/>
    <mergeCell ref="AB181:AC181"/>
    <mergeCell ref="AF181:AG181"/>
    <mergeCell ref="AJ181:AK181"/>
    <mergeCell ref="AN181:AO181"/>
    <mergeCell ref="AF182:AG182"/>
    <mergeCell ref="AH182:AI182"/>
    <mergeCell ref="AP180:AQ180"/>
    <mergeCell ref="AR180:AS180"/>
    <mergeCell ref="X182:Y182"/>
    <mergeCell ref="Z182:AA182"/>
    <mergeCell ref="AB182:AC182"/>
    <mergeCell ref="AD182:AE182"/>
    <mergeCell ref="AX182:AY182"/>
    <mergeCell ref="AR181:AS181"/>
    <mergeCell ref="AV181:AW181"/>
    <mergeCell ref="AJ182:AK182"/>
    <mergeCell ref="AN182:AO182"/>
    <mergeCell ref="AP182:AQ182"/>
    <mergeCell ref="AR182:AS182"/>
    <mergeCell ref="X184:Y184"/>
    <mergeCell ref="AR184:AS184"/>
    <mergeCell ref="AJ184:AK184"/>
    <mergeCell ref="AL184:AM184"/>
    <mergeCell ref="X183:Y183"/>
    <mergeCell ref="AB183:AC183"/>
    <mergeCell ref="AF183:AG183"/>
    <mergeCell ref="AJ183:AK183"/>
    <mergeCell ref="AT182:AU182"/>
    <mergeCell ref="AV182:AW182"/>
    <mergeCell ref="AL182:AM182"/>
    <mergeCell ref="AN184:AO184"/>
    <mergeCell ref="AN183:AO183"/>
    <mergeCell ref="AX184:AY184"/>
    <mergeCell ref="AV183:AW183"/>
    <mergeCell ref="AR183:AS183"/>
    <mergeCell ref="AB184:AC184"/>
    <mergeCell ref="AD184:AE184"/>
    <mergeCell ref="AF184:AG184"/>
    <mergeCell ref="AH184:AI184"/>
    <mergeCell ref="AP184:AQ184"/>
    <mergeCell ref="Z184:AA184"/>
    <mergeCell ref="AT184:AU184"/>
    <mergeCell ref="AV184:AW184"/>
  </mergeCells>
  <printOptions/>
  <pageMargins left="0.984251968503937" right="0.1968503937007874" top="0.734375" bottom="0.1968503937007874" header="0.1968503937007874" footer="0.31496062992125984"/>
  <pageSetup horizontalDpi="300" verticalDpi="300" orientation="portrait" paperSize="9" scale="75" r:id="rId1"/>
  <headerFooter alignWithMargins="0">
    <oddHeader>&amp;C&amp;"Times New Roman,обычный"&amp;8ПЕРВЕНСТВО РОССИИ
 ПО ПРЫЖКАМ В ВОДУ СРЕДИ ЮНОШЕЙ 
24-30 МАРТА 2012г
г.ПЕНЗА, СК"СУРА"</oddHead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U195"/>
  <sheetViews>
    <sheetView workbookViewId="0" topLeftCell="A1">
      <selection activeCell="V157" sqref="V157"/>
    </sheetView>
  </sheetViews>
  <sheetFormatPr defaultColWidth="8.00390625" defaultRowHeight="12.75" outlineLevelRow="1"/>
  <cols>
    <col min="1" max="1" width="6.28125" style="2" customWidth="1"/>
    <col min="2" max="2" width="3.140625" style="2" hidden="1" customWidth="1"/>
    <col min="3" max="3" width="2.421875" style="3" customWidth="1"/>
    <col min="4" max="4" width="7.00390625" style="4" customWidth="1"/>
    <col min="5" max="5" width="4.140625" style="4" customWidth="1"/>
    <col min="6" max="6" width="6.140625" style="4" customWidth="1"/>
    <col min="7" max="7" width="4.7109375" style="3" customWidth="1"/>
    <col min="8" max="8" width="4.7109375" style="2" customWidth="1"/>
    <col min="9" max="11" width="4.7109375" style="5" customWidth="1"/>
    <col min="12" max="13" width="4.7109375" style="3" customWidth="1"/>
    <col min="14" max="14" width="6.7109375" style="3" hidden="1" customWidth="1"/>
    <col min="15" max="15" width="6.57421875" style="29" customWidth="1"/>
    <col min="16" max="16" width="11.421875" style="10" customWidth="1"/>
    <col min="17" max="17" width="8.00390625" style="233" customWidth="1"/>
    <col min="18" max="18" width="14.7109375" style="234" customWidth="1"/>
    <col min="19" max="19" width="8.421875" style="3" customWidth="1"/>
    <col min="20" max="16384" width="8.00390625" style="3" customWidth="1"/>
  </cols>
  <sheetData>
    <row r="1" spans="1:21" ht="13.5" customHeight="1">
      <c r="A1" s="7"/>
      <c r="B1" s="7"/>
      <c r="C1" s="12"/>
      <c r="D1" s="51"/>
      <c r="E1" s="51"/>
      <c r="F1" s="51"/>
      <c r="G1" s="51"/>
      <c r="H1" s="179"/>
      <c r="I1" s="53"/>
      <c r="J1" s="53"/>
      <c r="K1" s="54"/>
      <c r="L1" s="53"/>
      <c r="M1" s="53"/>
      <c r="N1" s="53"/>
      <c r="O1" s="218"/>
      <c r="P1" s="55"/>
      <c r="Q1" s="220"/>
      <c r="R1" s="221"/>
      <c r="S1" s="57"/>
      <c r="T1" s="1"/>
      <c r="U1" s="1"/>
    </row>
    <row r="2" spans="1:21" ht="15.75" customHeight="1">
      <c r="A2" s="7"/>
      <c r="B2" s="7"/>
      <c r="C2" s="12"/>
      <c r="D2" s="175"/>
      <c r="E2" s="175"/>
      <c r="F2" s="175"/>
      <c r="G2" s="175"/>
      <c r="H2" s="215"/>
      <c r="I2" s="177"/>
      <c r="J2" s="53"/>
      <c r="K2" s="54"/>
      <c r="L2" s="53"/>
      <c r="M2" s="53"/>
      <c r="N2" s="53"/>
      <c r="O2" s="218"/>
      <c r="P2" s="55"/>
      <c r="Q2" s="220"/>
      <c r="R2" s="221"/>
      <c r="S2" s="57"/>
      <c r="T2" s="1"/>
      <c r="U2" s="1"/>
    </row>
    <row r="3" spans="1:21" ht="15.75" customHeight="1">
      <c r="A3" s="11"/>
      <c r="B3" s="11"/>
      <c r="C3" s="17"/>
      <c r="D3" s="201" t="s">
        <v>29</v>
      </c>
      <c r="E3" s="201"/>
      <c r="F3" s="178"/>
      <c r="G3" s="203"/>
      <c r="H3" s="216"/>
      <c r="I3" s="203"/>
      <c r="J3" s="204"/>
      <c r="K3" s="204"/>
      <c r="L3" s="264"/>
      <c r="M3" s="264"/>
      <c r="N3" s="265"/>
      <c r="O3" s="180"/>
      <c r="P3" s="59"/>
      <c r="Q3" s="222"/>
      <c r="R3" s="223"/>
      <c r="S3" s="57"/>
      <c r="T3" s="1"/>
      <c r="U3" s="1"/>
    </row>
    <row r="4" spans="1:21" ht="15.75" customHeight="1">
      <c r="A4" s="18"/>
      <c r="B4" s="18"/>
      <c r="C4" s="16"/>
      <c r="D4" s="178" t="s">
        <v>30</v>
      </c>
      <c r="E4" s="178"/>
      <c r="F4" s="178"/>
      <c r="G4" s="178"/>
      <c r="H4" s="217"/>
      <c r="I4" s="178"/>
      <c r="J4" s="204"/>
      <c r="K4" s="204"/>
      <c r="L4" s="53"/>
      <c r="M4" s="53"/>
      <c r="N4" s="53"/>
      <c r="O4" s="218"/>
      <c r="P4" s="55"/>
      <c r="Q4" s="220"/>
      <c r="R4" s="221"/>
      <c r="S4" s="61"/>
      <c r="T4" s="1"/>
      <c r="U4" s="1"/>
    </row>
    <row r="5" spans="1:21" ht="13.5" customHeight="1">
      <c r="A5" s="18"/>
      <c r="B5" s="18"/>
      <c r="D5" s="51"/>
      <c r="E5" s="51"/>
      <c r="F5" s="51"/>
      <c r="G5" s="62"/>
      <c r="H5" s="218"/>
      <c r="I5" s="62"/>
      <c r="J5" s="53"/>
      <c r="K5" s="53"/>
      <c r="L5" s="53"/>
      <c r="M5" s="53"/>
      <c r="N5" s="53"/>
      <c r="O5" s="218"/>
      <c r="P5" s="55"/>
      <c r="Q5" s="220"/>
      <c r="R5" s="221"/>
      <c r="S5" s="57"/>
      <c r="T5" s="1"/>
      <c r="U5" s="1"/>
    </row>
    <row r="6" spans="1:21" ht="13.5" customHeight="1">
      <c r="A6" s="19"/>
      <c r="B6" s="19"/>
      <c r="C6" s="108" t="s">
        <v>2</v>
      </c>
      <c r="D6" s="109"/>
      <c r="E6" s="110"/>
      <c r="F6" s="327" t="s">
        <v>11</v>
      </c>
      <c r="G6" s="327"/>
      <c r="H6" s="327"/>
      <c r="I6" s="328"/>
      <c r="J6" s="328"/>
      <c r="K6" s="328"/>
      <c r="L6" s="328"/>
      <c r="M6" s="266"/>
      <c r="N6" s="266"/>
      <c r="O6" s="181"/>
      <c r="P6" s="112" t="s">
        <v>31</v>
      </c>
      <c r="Q6" s="224"/>
      <c r="R6" s="225"/>
      <c r="S6" s="28"/>
      <c r="T6" s="1"/>
      <c r="U6" s="1"/>
    </row>
    <row r="7" spans="1:21" ht="13.5" customHeight="1" thickBot="1">
      <c r="A7" s="20" t="s">
        <v>0</v>
      </c>
      <c r="B7" s="20" t="s">
        <v>1</v>
      </c>
      <c r="C7" s="30"/>
      <c r="D7" s="115" t="s">
        <v>25</v>
      </c>
      <c r="E7" s="116"/>
      <c r="F7" s="272" t="s">
        <v>26</v>
      </c>
      <c r="G7" s="270">
        <v>1</v>
      </c>
      <c r="H7" s="270">
        <v>2</v>
      </c>
      <c r="I7" s="117">
        <v>3</v>
      </c>
      <c r="J7" s="270">
        <v>4</v>
      </c>
      <c r="K7" s="270">
        <v>5</v>
      </c>
      <c r="L7" s="270">
        <v>6</v>
      </c>
      <c r="M7" s="117">
        <v>7</v>
      </c>
      <c r="N7" s="267"/>
      <c r="O7" s="182"/>
      <c r="P7" s="119" t="s">
        <v>32</v>
      </c>
      <c r="Q7" s="226" t="s">
        <v>4</v>
      </c>
      <c r="R7" s="227"/>
      <c r="S7" s="28"/>
      <c r="T7" s="1"/>
      <c r="U7" s="1"/>
    </row>
    <row r="8" spans="1:21" ht="13.5" customHeight="1">
      <c r="A8" s="21"/>
      <c r="B8" s="21"/>
      <c r="C8" s="22"/>
      <c r="D8" s="23"/>
      <c r="E8" s="23"/>
      <c r="F8" s="223"/>
      <c r="G8" s="24"/>
      <c r="H8" s="24"/>
      <c r="I8" s="24"/>
      <c r="J8" s="24"/>
      <c r="K8" s="24"/>
      <c r="L8" s="24"/>
      <c r="M8" s="24"/>
      <c r="N8" s="24"/>
      <c r="O8" s="183"/>
      <c r="P8" s="25">
        <v>9999</v>
      </c>
      <c r="Q8" s="228"/>
      <c r="R8" s="229"/>
      <c r="S8" s="28"/>
      <c r="T8" s="1"/>
      <c r="U8" s="1"/>
    </row>
    <row r="9" spans="1:21" s="9" customFormat="1" ht="13.5" customHeight="1">
      <c r="A9" s="29">
        <v>1</v>
      </c>
      <c r="B9" s="63">
        <v>1</v>
      </c>
      <c r="C9" s="184" t="s">
        <v>56</v>
      </c>
      <c r="D9" s="185"/>
      <c r="E9" s="185"/>
      <c r="F9" s="185"/>
      <c r="G9" s="64"/>
      <c r="H9" s="214" t="s">
        <v>57</v>
      </c>
      <c r="I9" s="184">
        <v>2002</v>
      </c>
      <c r="J9" s="219" t="s">
        <v>58</v>
      </c>
      <c r="K9" s="66"/>
      <c r="L9" s="66"/>
      <c r="M9" s="66"/>
      <c r="N9" s="66"/>
      <c r="O9" s="47"/>
      <c r="P9" s="67">
        <v>131.89999999999998</v>
      </c>
      <c r="Q9" s="230" t="s">
        <v>59</v>
      </c>
      <c r="R9" s="230"/>
      <c r="T9" s="1"/>
      <c r="U9" s="1"/>
    </row>
    <row r="10" spans="1:21" s="9" customFormat="1" ht="13.5" customHeight="1" outlineLevel="1">
      <c r="A10" s="29"/>
      <c r="B10" s="63"/>
      <c r="C10" s="69"/>
      <c r="D10" s="47" t="s">
        <v>52</v>
      </c>
      <c r="E10" s="63">
        <v>5</v>
      </c>
      <c r="F10" s="273">
        <v>1.7</v>
      </c>
      <c r="G10" s="71">
        <v>6</v>
      </c>
      <c r="H10" s="71">
        <v>6</v>
      </c>
      <c r="I10" s="71">
        <v>6</v>
      </c>
      <c r="J10" s="71">
        <v>6</v>
      </c>
      <c r="K10" s="71">
        <v>6</v>
      </c>
      <c r="L10" s="71">
        <v>6.5</v>
      </c>
      <c r="M10" s="71">
        <v>6.5</v>
      </c>
      <c r="N10" s="268">
        <v>18</v>
      </c>
      <c r="O10" s="73">
        <v>30.599999999999998</v>
      </c>
      <c r="P10" s="86">
        <v>131.89999999999998</v>
      </c>
      <c r="Q10" s="131"/>
      <c r="R10" s="230"/>
      <c r="S10" s="34"/>
      <c r="T10" s="1"/>
      <c r="U10" s="1"/>
    </row>
    <row r="11" spans="1:21" s="9" customFormat="1" ht="13.5" customHeight="1" outlineLevel="1">
      <c r="A11" s="29"/>
      <c r="B11" s="63"/>
      <c r="C11" s="69"/>
      <c r="D11" s="47" t="s">
        <v>60</v>
      </c>
      <c r="E11" s="63">
        <v>5</v>
      </c>
      <c r="F11" s="273">
        <v>1.5</v>
      </c>
      <c r="G11" s="71">
        <v>7</v>
      </c>
      <c r="H11" s="71">
        <v>6.5</v>
      </c>
      <c r="I11" s="71">
        <v>7</v>
      </c>
      <c r="J11" s="71">
        <v>7</v>
      </c>
      <c r="K11" s="71">
        <v>7</v>
      </c>
      <c r="L11" s="71">
        <v>6.5</v>
      </c>
      <c r="M11" s="71">
        <v>7.5</v>
      </c>
      <c r="N11" s="268">
        <v>21</v>
      </c>
      <c r="O11" s="73">
        <v>31.5</v>
      </c>
      <c r="P11" s="86">
        <v>131.89999999999998</v>
      </c>
      <c r="Q11" s="188"/>
      <c r="R11" s="230"/>
      <c r="S11" s="34"/>
      <c r="T11" s="1"/>
      <c r="U11" s="1"/>
    </row>
    <row r="12" spans="2:21" ht="13.5" customHeight="1" outlineLevel="1">
      <c r="B12" s="75"/>
      <c r="C12" s="76"/>
      <c r="D12" s="47" t="s">
        <v>61</v>
      </c>
      <c r="E12" s="63">
        <v>5</v>
      </c>
      <c r="F12" s="273">
        <v>2.2</v>
      </c>
      <c r="G12" s="71">
        <v>5</v>
      </c>
      <c r="H12" s="71">
        <v>4.5</v>
      </c>
      <c r="I12" s="71">
        <v>6</v>
      </c>
      <c r="J12" s="71">
        <v>5</v>
      </c>
      <c r="K12" s="71">
        <v>4.5</v>
      </c>
      <c r="L12" s="71">
        <v>5.5</v>
      </c>
      <c r="M12" s="71">
        <v>6</v>
      </c>
      <c r="N12" s="268">
        <v>15.5</v>
      </c>
      <c r="O12" s="73">
        <v>34.1</v>
      </c>
      <c r="P12" s="86">
        <v>131.89999999999998</v>
      </c>
      <c r="Q12" s="188"/>
      <c r="R12" s="231"/>
      <c r="S12" s="8"/>
      <c r="T12" s="1"/>
      <c r="U12" s="1"/>
    </row>
    <row r="13" spans="2:21" ht="13.5" customHeight="1" outlineLevel="1">
      <c r="B13" s="75"/>
      <c r="C13" s="76"/>
      <c r="D13" s="47" t="s">
        <v>62</v>
      </c>
      <c r="E13" s="63">
        <v>5</v>
      </c>
      <c r="F13" s="273">
        <v>2.1</v>
      </c>
      <c r="G13" s="71">
        <v>5.5</v>
      </c>
      <c r="H13" s="71">
        <v>5.5</v>
      </c>
      <c r="I13" s="71">
        <v>6</v>
      </c>
      <c r="J13" s="71">
        <v>5.5</v>
      </c>
      <c r="K13" s="71">
        <v>5</v>
      </c>
      <c r="L13" s="71">
        <v>6</v>
      </c>
      <c r="M13" s="71">
        <v>6</v>
      </c>
      <c r="N13" s="268">
        <v>17</v>
      </c>
      <c r="O13" s="73">
        <v>35.7</v>
      </c>
      <c r="P13" s="86">
        <v>131.89999999999998</v>
      </c>
      <c r="Q13" s="232"/>
      <c r="R13" s="231"/>
      <c r="S13" s="8"/>
      <c r="T13" s="1"/>
      <c r="U13" s="1"/>
    </row>
    <row r="14" spans="2:21" ht="13.5" customHeight="1" outlineLevel="1">
      <c r="B14" s="75"/>
      <c r="C14" s="79"/>
      <c r="D14" s="80" t="s">
        <v>3</v>
      </c>
      <c r="E14" s="65"/>
      <c r="F14" s="271">
        <v>7.5</v>
      </c>
      <c r="G14" s="82">
        <v>7.6</v>
      </c>
      <c r="H14" s="83">
        <v>0.09999999999999964</v>
      </c>
      <c r="I14" s="83"/>
      <c r="J14" s="83"/>
      <c r="K14" s="83"/>
      <c r="L14" s="83"/>
      <c r="M14" s="83"/>
      <c r="N14" s="269"/>
      <c r="O14" s="260">
        <v>131.89999999999998</v>
      </c>
      <c r="P14" s="86">
        <v>131.89999999999998</v>
      </c>
      <c r="Q14" s="63"/>
      <c r="R14" s="231"/>
      <c r="S14" s="8"/>
      <c r="T14" s="1"/>
      <c r="U14" s="1"/>
    </row>
    <row r="15" spans="16:21" ht="13.5" customHeight="1">
      <c r="P15" s="86">
        <v>131.89999999999998</v>
      </c>
      <c r="T15" s="1"/>
      <c r="U15" s="1"/>
    </row>
    <row r="16" spans="1:21" s="9" customFormat="1" ht="13.5" customHeight="1">
      <c r="A16" s="29">
        <v>2</v>
      </c>
      <c r="B16" s="63">
        <v>12</v>
      </c>
      <c r="C16" s="184" t="s">
        <v>94</v>
      </c>
      <c r="D16" s="185"/>
      <c r="E16" s="185"/>
      <c r="F16" s="185"/>
      <c r="G16" s="64"/>
      <c r="H16" s="65" t="s">
        <v>95</v>
      </c>
      <c r="I16" s="184">
        <v>2001</v>
      </c>
      <c r="J16" s="219" t="s">
        <v>96</v>
      </c>
      <c r="K16" s="66"/>
      <c r="L16" s="66"/>
      <c r="M16" s="66"/>
      <c r="N16" s="66"/>
      <c r="O16" s="47"/>
      <c r="P16" s="67">
        <v>131.75</v>
      </c>
      <c r="Q16" s="230" t="s">
        <v>97</v>
      </c>
      <c r="R16" s="230"/>
      <c r="T16" s="1"/>
      <c r="U16" s="1"/>
    </row>
    <row r="17" spans="1:21" s="9" customFormat="1" ht="13.5" customHeight="1" outlineLevel="1">
      <c r="A17" s="29"/>
      <c r="B17" s="63"/>
      <c r="C17" s="69"/>
      <c r="D17" s="47" t="s">
        <v>53</v>
      </c>
      <c r="E17" s="63">
        <v>7</v>
      </c>
      <c r="F17" s="273">
        <v>2.1</v>
      </c>
      <c r="G17" s="71">
        <v>6</v>
      </c>
      <c r="H17" s="71">
        <v>6</v>
      </c>
      <c r="I17" s="71">
        <v>5.5</v>
      </c>
      <c r="J17" s="71">
        <v>6</v>
      </c>
      <c r="K17" s="71">
        <v>5.5</v>
      </c>
      <c r="L17" s="71">
        <v>6</v>
      </c>
      <c r="M17" s="71">
        <v>5</v>
      </c>
      <c r="N17" s="268">
        <v>17.5</v>
      </c>
      <c r="O17" s="73">
        <v>36.75</v>
      </c>
      <c r="P17" s="86">
        <v>131.75</v>
      </c>
      <c r="Q17" s="131"/>
      <c r="R17" s="230"/>
      <c r="S17" s="34"/>
      <c r="T17" s="1"/>
      <c r="U17" s="1"/>
    </row>
    <row r="18" spans="1:21" s="9" customFormat="1" ht="13.5" customHeight="1" outlineLevel="1">
      <c r="A18" s="29"/>
      <c r="B18" s="63"/>
      <c r="C18" s="69"/>
      <c r="D18" s="47" t="s">
        <v>52</v>
      </c>
      <c r="E18" s="63">
        <v>7</v>
      </c>
      <c r="F18" s="273">
        <v>1.6</v>
      </c>
      <c r="G18" s="71">
        <v>7</v>
      </c>
      <c r="H18" s="71">
        <v>6.5</v>
      </c>
      <c r="I18" s="71">
        <v>6</v>
      </c>
      <c r="J18" s="71">
        <v>6.5</v>
      </c>
      <c r="K18" s="71">
        <v>6.5</v>
      </c>
      <c r="L18" s="71">
        <v>6.5</v>
      </c>
      <c r="M18" s="71">
        <v>6.5</v>
      </c>
      <c r="N18" s="268">
        <v>19.5</v>
      </c>
      <c r="O18" s="73">
        <v>31.200000000000003</v>
      </c>
      <c r="P18" s="86">
        <v>131.75</v>
      </c>
      <c r="Q18" s="188"/>
      <c r="R18" s="230"/>
      <c r="S18" s="34"/>
      <c r="T18" s="1"/>
      <c r="U18" s="1"/>
    </row>
    <row r="19" spans="2:21" ht="13.5" customHeight="1" outlineLevel="1">
      <c r="B19" s="75"/>
      <c r="C19" s="76"/>
      <c r="D19" s="47" t="s">
        <v>55</v>
      </c>
      <c r="E19" s="63">
        <v>7</v>
      </c>
      <c r="F19" s="273">
        <v>1.8</v>
      </c>
      <c r="G19" s="71">
        <v>5.5</v>
      </c>
      <c r="H19" s="71">
        <v>6</v>
      </c>
      <c r="I19" s="71">
        <v>6</v>
      </c>
      <c r="J19" s="71">
        <v>5</v>
      </c>
      <c r="K19" s="71">
        <v>5.5</v>
      </c>
      <c r="L19" s="71">
        <v>6.5</v>
      </c>
      <c r="M19" s="71">
        <v>6</v>
      </c>
      <c r="N19" s="268">
        <v>17.5</v>
      </c>
      <c r="O19" s="73">
        <v>31.5</v>
      </c>
      <c r="P19" s="86">
        <v>131.75</v>
      </c>
      <c r="Q19" s="188"/>
      <c r="R19" s="231"/>
      <c r="S19" s="8"/>
      <c r="T19" s="1"/>
      <c r="U19" s="1"/>
    </row>
    <row r="20" spans="2:21" ht="13.5" customHeight="1" outlineLevel="1">
      <c r="B20" s="75"/>
      <c r="C20" s="76"/>
      <c r="D20" s="47" t="s">
        <v>66</v>
      </c>
      <c r="E20" s="63">
        <v>7</v>
      </c>
      <c r="F20" s="273">
        <v>1.9</v>
      </c>
      <c r="G20" s="71">
        <v>5.5</v>
      </c>
      <c r="H20" s="71">
        <v>5.5</v>
      </c>
      <c r="I20" s="71">
        <v>5.5</v>
      </c>
      <c r="J20" s="71">
        <v>5.5</v>
      </c>
      <c r="K20" s="71">
        <v>6</v>
      </c>
      <c r="L20" s="71">
        <v>6.5</v>
      </c>
      <c r="M20" s="71">
        <v>6</v>
      </c>
      <c r="N20" s="268">
        <v>17</v>
      </c>
      <c r="O20" s="73">
        <v>32.3</v>
      </c>
      <c r="P20" s="86">
        <v>131.75</v>
      </c>
      <c r="Q20" s="232"/>
      <c r="R20" s="231"/>
      <c r="S20" s="8"/>
      <c r="T20" s="1"/>
      <c r="U20" s="1"/>
    </row>
    <row r="21" spans="2:21" ht="13.5" customHeight="1" outlineLevel="1">
      <c r="B21" s="75"/>
      <c r="C21" s="79"/>
      <c r="D21" s="80" t="s">
        <v>3</v>
      </c>
      <c r="E21" s="65"/>
      <c r="F21" s="271">
        <v>7.4</v>
      </c>
      <c r="G21" s="82">
        <v>7.6</v>
      </c>
      <c r="H21" s="83">
        <v>0.1999999999999993</v>
      </c>
      <c r="I21" s="83"/>
      <c r="J21" s="83"/>
      <c r="K21" s="83"/>
      <c r="L21" s="83"/>
      <c r="M21" s="83"/>
      <c r="N21" s="269"/>
      <c r="O21" s="260">
        <v>131.75</v>
      </c>
      <c r="P21" s="86">
        <v>131.75</v>
      </c>
      <c r="Q21" s="63"/>
      <c r="R21" s="231"/>
      <c r="S21" s="8"/>
      <c r="T21" s="1"/>
      <c r="U21" s="1"/>
    </row>
    <row r="22" spans="16:21" ht="13.5" customHeight="1">
      <c r="P22" s="86">
        <v>131.75</v>
      </c>
      <c r="T22" s="1"/>
      <c r="U22" s="1"/>
    </row>
    <row r="23" spans="1:21" s="9" customFormat="1" ht="13.5" customHeight="1">
      <c r="A23" s="29">
        <v>3</v>
      </c>
      <c r="B23" s="63">
        <v>21</v>
      </c>
      <c r="C23" s="184" t="s">
        <v>128</v>
      </c>
      <c r="D23" s="185"/>
      <c r="E23" s="185"/>
      <c r="F23" s="185"/>
      <c r="G23" s="64"/>
      <c r="H23" s="65" t="s">
        <v>77</v>
      </c>
      <c r="I23" s="184">
        <v>2001</v>
      </c>
      <c r="J23" s="219" t="s">
        <v>64</v>
      </c>
      <c r="K23" s="66"/>
      <c r="L23" s="66"/>
      <c r="M23" s="66"/>
      <c r="N23" s="66"/>
      <c r="O23" s="47"/>
      <c r="P23" s="67">
        <v>129.05</v>
      </c>
      <c r="Q23" s="230" t="s">
        <v>129</v>
      </c>
      <c r="R23" s="230"/>
      <c r="T23" s="1"/>
      <c r="U23" s="1"/>
    </row>
    <row r="24" spans="1:21" s="9" customFormat="1" ht="13.5" customHeight="1" outlineLevel="1">
      <c r="A24" s="29"/>
      <c r="B24" s="63"/>
      <c r="C24" s="69"/>
      <c r="D24" s="47" t="s">
        <v>52</v>
      </c>
      <c r="E24" s="63">
        <v>7</v>
      </c>
      <c r="F24" s="273">
        <v>1.6</v>
      </c>
      <c r="G24" s="71">
        <v>6.5</v>
      </c>
      <c r="H24" s="71">
        <v>6</v>
      </c>
      <c r="I24" s="71">
        <v>5.5</v>
      </c>
      <c r="J24" s="71">
        <v>5.5</v>
      </c>
      <c r="K24" s="71">
        <v>5</v>
      </c>
      <c r="L24" s="71">
        <v>5</v>
      </c>
      <c r="M24" s="71">
        <v>5.5</v>
      </c>
      <c r="N24" s="268">
        <v>16.5</v>
      </c>
      <c r="O24" s="73">
        <v>26.400000000000002</v>
      </c>
      <c r="P24" s="86">
        <v>129.05</v>
      </c>
      <c r="Q24" s="131"/>
      <c r="R24" s="230"/>
      <c r="S24" s="34"/>
      <c r="T24" s="1"/>
      <c r="U24" s="1"/>
    </row>
    <row r="25" spans="1:21" s="9" customFormat="1" ht="13.5" customHeight="1" outlineLevel="1">
      <c r="A25" s="29"/>
      <c r="B25" s="63"/>
      <c r="C25" s="69"/>
      <c r="D25" s="47" t="s">
        <v>75</v>
      </c>
      <c r="E25" s="63">
        <v>7</v>
      </c>
      <c r="F25" s="273">
        <v>1.8</v>
      </c>
      <c r="G25" s="71">
        <v>6</v>
      </c>
      <c r="H25" s="71">
        <v>5</v>
      </c>
      <c r="I25" s="71">
        <v>6</v>
      </c>
      <c r="J25" s="71">
        <v>6</v>
      </c>
      <c r="K25" s="71">
        <v>5.5</v>
      </c>
      <c r="L25" s="71">
        <v>6</v>
      </c>
      <c r="M25" s="71">
        <v>5.5</v>
      </c>
      <c r="N25" s="268">
        <v>17.5</v>
      </c>
      <c r="O25" s="73">
        <v>31.5</v>
      </c>
      <c r="P25" s="86">
        <v>129.05</v>
      </c>
      <c r="Q25" s="188"/>
      <c r="R25" s="230"/>
      <c r="S25" s="34"/>
      <c r="T25" s="1"/>
      <c r="U25" s="1"/>
    </row>
    <row r="26" spans="2:21" ht="13.5" customHeight="1" outlineLevel="1">
      <c r="B26" s="75"/>
      <c r="C26" s="76"/>
      <c r="D26" s="47" t="s">
        <v>66</v>
      </c>
      <c r="E26" s="63">
        <v>7</v>
      </c>
      <c r="F26" s="273">
        <v>1.9</v>
      </c>
      <c r="G26" s="71">
        <v>5.5</v>
      </c>
      <c r="H26" s="71">
        <v>6</v>
      </c>
      <c r="I26" s="71">
        <v>5.5</v>
      </c>
      <c r="J26" s="71">
        <v>5</v>
      </c>
      <c r="K26" s="71">
        <v>6</v>
      </c>
      <c r="L26" s="71">
        <v>6</v>
      </c>
      <c r="M26" s="71">
        <v>5</v>
      </c>
      <c r="N26" s="268">
        <v>17</v>
      </c>
      <c r="O26" s="73">
        <v>32.3</v>
      </c>
      <c r="P26" s="86">
        <v>129.05</v>
      </c>
      <c r="Q26" s="188"/>
      <c r="R26" s="231"/>
      <c r="S26" s="8"/>
      <c r="T26" s="1"/>
      <c r="U26" s="1"/>
    </row>
    <row r="27" spans="2:21" ht="13.5" customHeight="1" outlineLevel="1">
      <c r="B27" s="75"/>
      <c r="C27" s="76"/>
      <c r="D27" s="47" t="s">
        <v>62</v>
      </c>
      <c r="E27" s="63">
        <v>5</v>
      </c>
      <c r="F27" s="273">
        <v>2.1</v>
      </c>
      <c r="G27" s="71">
        <v>6.5</v>
      </c>
      <c r="H27" s="71">
        <v>6.5</v>
      </c>
      <c r="I27" s="71">
        <v>6</v>
      </c>
      <c r="J27" s="71">
        <v>6</v>
      </c>
      <c r="K27" s="71">
        <v>6.5</v>
      </c>
      <c r="L27" s="71">
        <v>6</v>
      </c>
      <c r="M27" s="71">
        <v>6</v>
      </c>
      <c r="N27" s="268">
        <v>18.5</v>
      </c>
      <c r="O27" s="73">
        <v>38.85</v>
      </c>
      <c r="P27" s="86">
        <v>129.05</v>
      </c>
      <c r="Q27" s="232"/>
      <c r="R27" s="231"/>
      <c r="S27" s="8"/>
      <c r="T27" s="1"/>
      <c r="U27" s="1"/>
    </row>
    <row r="28" spans="2:21" ht="13.5" customHeight="1" outlineLevel="1">
      <c r="B28" s="75"/>
      <c r="C28" s="79"/>
      <c r="D28" s="80" t="s">
        <v>3</v>
      </c>
      <c r="E28" s="65"/>
      <c r="F28" s="271">
        <v>7.4</v>
      </c>
      <c r="G28" s="82">
        <v>7.6</v>
      </c>
      <c r="H28" s="83">
        <v>0.1999999999999993</v>
      </c>
      <c r="I28" s="83"/>
      <c r="J28" s="83"/>
      <c r="K28" s="83"/>
      <c r="L28" s="83"/>
      <c r="M28" s="83"/>
      <c r="N28" s="269"/>
      <c r="O28" s="260">
        <v>129.05</v>
      </c>
      <c r="P28" s="86">
        <v>129.05</v>
      </c>
      <c r="Q28" s="63"/>
      <c r="R28" s="231"/>
      <c r="S28" s="8"/>
      <c r="T28" s="1"/>
      <c r="U28" s="1"/>
    </row>
    <row r="29" spans="16:21" ht="13.5" customHeight="1">
      <c r="P29" s="86">
        <v>129.05</v>
      </c>
      <c r="T29" s="1"/>
      <c r="U29" s="1"/>
    </row>
    <row r="30" spans="1:21" s="9" customFormat="1" ht="13.5" customHeight="1">
      <c r="A30" s="29">
        <v>4</v>
      </c>
      <c r="B30" s="63">
        <v>7</v>
      </c>
      <c r="C30" s="184" t="s">
        <v>84</v>
      </c>
      <c r="D30" s="185"/>
      <c r="E30" s="185"/>
      <c r="F30" s="185"/>
      <c r="G30" s="64"/>
      <c r="H30" s="214" t="s">
        <v>77</v>
      </c>
      <c r="I30" s="184">
        <v>2002</v>
      </c>
      <c r="J30" s="219" t="s">
        <v>85</v>
      </c>
      <c r="K30" s="66"/>
      <c r="L30" s="66"/>
      <c r="M30" s="66"/>
      <c r="N30" s="66"/>
      <c r="O30" s="47"/>
      <c r="P30" s="67">
        <v>129</v>
      </c>
      <c r="Q30" s="230" t="s">
        <v>86</v>
      </c>
      <c r="R30" s="230"/>
      <c r="T30" s="1"/>
      <c r="U30" s="1"/>
    </row>
    <row r="31" spans="1:21" s="9" customFormat="1" ht="13.5" customHeight="1" outlineLevel="1">
      <c r="A31" s="29"/>
      <c r="B31" s="63"/>
      <c r="C31" s="69"/>
      <c r="D31" s="47" t="s">
        <v>52</v>
      </c>
      <c r="E31" s="63">
        <v>5</v>
      </c>
      <c r="F31" s="273">
        <v>1.7</v>
      </c>
      <c r="G31" s="71">
        <v>6.5</v>
      </c>
      <c r="H31" s="71">
        <v>5.5</v>
      </c>
      <c r="I31" s="71">
        <v>6</v>
      </c>
      <c r="J31" s="71">
        <v>6.6</v>
      </c>
      <c r="K31" s="71">
        <v>6.5</v>
      </c>
      <c r="L31" s="71">
        <v>6.5</v>
      </c>
      <c r="M31" s="71">
        <v>6.5</v>
      </c>
      <c r="N31" s="268">
        <v>19.5</v>
      </c>
      <c r="O31" s="73">
        <v>33.15</v>
      </c>
      <c r="P31" s="86">
        <v>129</v>
      </c>
      <c r="Q31" s="131"/>
      <c r="R31" s="230"/>
      <c r="S31" s="34"/>
      <c r="T31" s="1"/>
      <c r="U31" s="1"/>
    </row>
    <row r="32" spans="1:21" s="9" customFormat="1" ht="13.5" customHeight="1" outlineLevel="1">
      <c r="A32" s="29"/>
      <c r="B32" s="63"/>
      <c r="C32" s="69"/>
      <c r="D32" s="47" t="s">
        <v>61</v>
      </c>
      <c r="E32" s="63">
        <v>5</v>
      </c>
      <c r="F32" s="273">
        <v>2.2</v>
      </c>
      <c r="G32" s="71">
        <v>6</v>
      </c>
      <c r="H32" s="71">
        <v>6</v>
      </c>
      <c r="I32" s="71">
        <v>6</v>
      </c>
      <c r="J32" s="71">
        <v>5.5</v>
      </c>
      <c r="K32" s="71">
        <v>6</v>
      </c>
      <c r="L32" s="71">
        <v>6</v>
      </c>
      <c r="M32" s="71">
        <v>5.5</v>
      </c>
      <c r="N32" s="268">
        <v>18</v>
      </c>
      <c r="O32" s="73">
        <v>39.6</v>
      </c>
      <c r="P32" s="86">
        <v>129</v>
      </c>
      <c r="Q32" s="188"/>
      <c r="R32" s="230"/>
      <c r="S32" s="34"/>
      <c r="T32" s="1"/>
      <c r="U32" s="1"/>
    </row>
    <row r="33" spans="2:21" ht="13.5" customHeight="1" outlineLevel="1">
      <c r="B33" s="75"/>
      <c r="C33" s="76"/>
      <c r="D33" s="47" t="s">
        <v>55</v>
      </c>
      <c r="E33" s="63">
        <v>5</v>
      </c>
      <c r="F33" s="273">
        <v>1.6</v>
      </c>
      <c r="G33" s="71">
        <v>5.5</v>
      </c>
      <c r="H33" s="71">
        <v>5</v>
      </c>
      <c r="I33" s="71">
        <v>4.5</v>
      </c>
      <c r="J33" s="71">
        <v>4.5</v>
      </c>
      <c r="K33" s="71">
        <v>4.5</v>
      </c>
      <c r="L33" s="71">
        <v>4</v>
      </c>
      <c r="M33" s="71">
        <v>4.5</v>
      </c>
      <c r="N33" s="268">
        <v>13.5</v>
      </c>
      <c r="O33" s="73">
        <v>21.6</v>
      </c>
      <c r="P33" s="86">
        <v>129</v>
      </c>
      <c r="Q33" s="188"/>
      <c r="R33" s="231"/>
      <c r="S33" s="8"/>
      <c r="T33" s="1"/>
      <c r="U33" s="1"/>
    </row>
    <row r="34" spans="2:21" ht="13.5" customHeight="1" outlineLevel="1">
      <c r="B34" s="75"/>
      <c r="C34" s="76"/>
      <c r="D34" s="47" t="s">
        <v>62</v>
      </c>
      <c r="E34" s="63">
        <v>5</v>
      </c>
      <c r="F34" s="273">
        <v>2.1</v>
      </c>
      <c r="G34" s="71">
        <v>5.5</v>
      </c>
      <c r="H34" s="71">
        <v>4.5</v>
      </c>
      <c r="I34" s="71">
        <v>5.5</v>
      </c>
      <c r="J34" s="71">
        <v>5.5</v>
      </c>
      <c r="K34" s="71">
        <v>5</v>
      </c>
      <c r="L34" s="71">
        <v>5.5</v>
      </c>
      <c r="M34" s="71">
        <v>5.5</v>
      </c>
      <c r="N34" s="268">
        <v>16.5</v>
      </c>
      <c r="O34" s="73">
        <v>34.65</v>
      </c>
      <c r="P34" s="86">
        <v>129</v>
      </c>
      <c r="Q34" s="232"/>
      <c r="R34" s="231"/>
      <c r="S34" s="8"/>
      <c r="T34" s="1"/>
      <c r="U34" s="1"/>
    </row>
    <row r="35" spans="2:21" ht="13.5" customHeight="1" outlineLevel="1">
      <c r="B35" s="75"/>
      <c r="C35" s="79"/>
      <c r="D35" s="80" t="s">
        <v>3</v>
      </c>
      <c r="E35" s="65"/>
      <c r="F35" s="271">
        <v>7.6</v>
      </c>
      <c r="G35" s="82">
        <v>7.6</v>
      </c>
      <c r="H35" s="83">
        <v>0</v>
      </c>
      <c r="I35" s="83"/>
      <c r="J35" s="83"/>
      <c r="K35" s="83"/>
      <c r="L35" s="83"/>
      <c r="M35" s="83"/>
      <c r="N35" s="269"/>
      <c r="O35" s="260">
        <v>129</v>
      </c>
      <c r="P35" s="86">
        <v>129</v>
      </c>
      <c r="Q35" s="63"/>
      <c r="R35" s="231"/>
      <c r="S35" s="8"/>
      <c r="T35" s="1"/>
      <c r="U35" s="1"/>
    </row>
    <row r="36" spans="16:21" ht="13.5" customHeight="1">
      <c r="P36" s="86">
        <v>129</v>
      </c>
      <c r="T36" s="1"/>
      <c r="U36" s="1"/>
    </row>
    <row r="37" spans="1:21" s="9" customFormat="1" ht="13.5" customHeight="1">
      <c r="A37" s="29">
        <v>5</v>
      </c>
      <c r="B37" s="63">
        <v>10</v>
      </c>
      <c r="C37" s="184" t="s">
        <v>91</v>
      </c>
      <c r="D37" s="185"/>
      <c r="E37" s="185"/>
      <c r="F37" s="185"/>
      <c r="G37" s="64"/>
      <c r="H37" s="214" t="s">
        <v>57</v>
      </c>
      <c r="I37" s="184">
        <v>2002</v>
      </c>
      <c r="J37" s="219" t="s">
        <v>81</v>
      </c>
      <c r="K37" s="66"/>
      <c r="L37" s="66"/>
      <c r="M37" s="66"/>
      <c r="N37" s="66"/>
      <c r="O37" s="47"/>
      <c r="P37" s="67">
        <v>126.69999999999999</v>
      </c>
      <c r="Q37" s="230" t="s">
        <v>92</v>
      </c>
      <c r="R37" s="230"/>
      <c r="T37" s="1"/>
      <c r="U37" s="1"/>
    </row>
    <row r="38" spans="1:21" s="9" customFormat="1" ht="13.5" customHeight="1" outlineLevel="1">
      <c r="A38" s="29"/>
      <c r="B38" s="63"/>
      <c r="C38" s="69"/>
      <c r="D38" s="47" t="s">
        <v>53</v>
      </c>
      <c r="E38" s="63">
        <v>5</v>
      </c>
      <c r="F38" s="273">
        <v>2.4</v>
      </c>
      <c r="G38" s="71">
        <v>5.5</v>
      </c>
      <c r="H38" s="71">
        <v>6</v>
      </c>
      <c r="I38" s="71">
        <v>5.5</v>
      </c>
      <c r="J38" s="71">
        <v>5.5</v>
      </c>
      <c r="K38" s="71">
        <v>6</v>
      </c>
      <c r="L38" s="71">
        <v>5.5</v>
      </c>
      <c r="M38" s="71">
        <v>6.5</v>
      </c>
      <c r="N38" s="268">
        <v>17</v>
      </c>
      <c r="O38" s="73">
        <v>40.8</v>
      </c>
      <c r="P38" s="86">
        <v>126.69999999999999</v>
      </c>
      <c r="Q38" s="131"/>
      <c r="R38" s="230"/>
      <c r="S38" s="34"/>
      <c r="T38" s="1"/>
      <c r="U38" s="1"/>
    </row>
    <row r="39" spans="1:21" s="9" customFormat="1" ht="13.5" customHeight="1" outlineLevel="1">
      <c r="A39" s="29"/>
      <c r="B39" s="63"/>
      <c r="C39" s="69"/>
      <c r="D39" s="47" t="s">
        <v>52</v>
      </c>
      <c r="E39" s="63">
        <v>5</v>
      </c>
      <c r="F39" s="273">
        <v>1.7</v>
      </c>
      <c r="G39" s="71">
        <v>5</v>
      </c>
      <c r="H39" s="71">
        <v>5</v>
      </c>
      <c r="I39" s="71">
        <v>4.5</v>
      </c>
      <c r="J39" s="71">
        <v>6</v>
      </c>
      <c r="K39" s="71">
        <v>4</v>
      </c>
      <c r="L39" s="71">
        <v>5.5</v>
      </c>
      <c r="M39" s="71">
        <v>5.5</v>
      </c>
      <c r="N39" s="268">
        <v>15.5</v>
      </c>
      <c r="O39" s="73">
        <v>26.349999999999998</v>
      </c>
      <c r="P39" s="86">
        <v>126.69999999999999</v>
      </c>
      <c r="Q39" s="188"/>
      <c r="R39" s="230"/>
      <c r="S39" s="34"/>
      <c r="T39" s="1"/>
      <c r="U39" s="1"/>
    </row>
    <row r="40" spans="2:21" ht="13.5" customHeight="1" outlineLevel="1">
      <c r="B40" s="75"/>
      <c r="C40" s="76"/>
      <c r="D40" s="47" t="s">
        <v>71</v>
      </c>
      <c r="E40" s="63">
        <v>5</v>
      </c>
      <c r="F40" s="273">
        <v>1.6</v>
      </c>
      <c r="G40" s="71">
        <v>5.5</v>
      </c>
      <c r="H40" s="71">
        <v>5</v>
      </c>
      <c r="I40" s="71">
        <v>5.5</v>
      </c>
      <c r="J40" s="71">
        <v>6</v>
      </c>
      <c r="K40" s="71">
        <v>5.5</v>
      </c>
      <c r="L40" s="71">
        <v>6</v>
      </c>
      <c r="M40" s="71">
        <v>5.5</v>
      </c>
      <c r="N40" s="268">
        <v>16.5</v>
      </c>
      <c r="O40" s="73">
        <v>26.400000000000002</v>
      </c>
      <c r="P40" s="86">
        <v>126.69999999999999</v>
      </c>
      <c r="Q40" s="188"/>
      <c r="R40" s="231"/>
      <c r="S40" s="8"/>
      <c r="T40" s="1"/>
      <c r="U40" s="1"/>
    </row>
    <row r="41" spans="2:21" ht="13.5" customHeight="1" outlineLevel="1">
      <c r="B41" s="75"/>
      <c r="C41" s="76"/>
      <c r="D41" s="47" t="s">
        <v>75</v>
      </c>
      <c r="E41" s="63">
        <v>5</v>
      </c>
      <c r="F41" s="273">
        <v>1.7</v>
      </c>
      <c r="G41" s="71">
        <v>6.5</v>
      </c>
      <c r="H41" s="71">
        <v>6.5</v>
      </c>
      <c r="I41" s="71">
        <v>6.5</v>
      </c>
      <c r="J41" s="71">
        <v>7</v>
      </c>
      <c r="K41" s="71">
        <v>5</v>
      </c>
      <c r="L41" s="71">
        <v>6.5</v>
      </c>
      <c r="M41" s="71">
        <v>6.5</v>
      </c>
      <c r="N41" s="268">
        <v>19.5</v>
      </c>
      <c r="O41" s="73">
        <v>33.15</v>
      </c>
      <c r="P41" s="86">
        <v>126.69999999999999</v>
      </c>
      <c r="Q41" s="232"/>
      <c r="R41" s="231"/>
      <c r="S41" s="8"/>
      <c r="T41" s="1"/>
      <c r="U41" s="1"/>
    </row>
    <row r="42" spans="2:21" ht="13.5" customHeight="1" outlineLevel="1">
      <c r="B42" s="75"/>
      <c r="C42" s="79"/>
      <c r="D42" s="80" t="s">
        <v>3</v>
      </c>
      <c r="E42" s="65"/>
      <c r="F42" s="271">
        <v>7.3999999999999995</v>
      </c>
      <c r="G42" s="82">
        <v>7.6</v>
      </c>
      <c r="H42" s="83">
        <v>0.20000000000000018</v>
      </c>
      <c r="I42" s="83"/>
      <c r="J42" s="83"/>
      <c r="K42" s="83"/>
      <c r="L42" s="83"/>
      <c r="M42" s="83"/>
      <c r="N42" s="269"/>
      <c r="O42" s="260">
        <v>126.69999999999999</v>
      </c>
      <c r="P42" s="86">
        <v>126.69999999999999</v>
      </c>
      <c r="Q42" s="63"/>
      <c r="R42" s="231"/>
      <c r="S42" s="8"/>
      <c r="T42" s="1"/>
      <c r="U42" s="1"/>
    </row>
    <row r="43" spans="16:21" ht="13.5" customHeight="1">
      <c r="P43" s="86">
        <v>126.69999999999999</v>
      </c>
      <c r="T43" s="1"/>
      <c r="U43" s="1"/>
    </row>
    <row r="44" spans="1:21" s="9" customFormat="1" ht="13.5" customHeight="1">
      <c r="A44" s="29">
        <v>6</v>
      </c>
      <c r="B44" s="63">
        <v>16</v>
      </c>
      <c r="C44" s="184" t="s">
        <v>105</v>
      </c>
      <c r="D44" s="185"/>
      <c r="E44" s="185"/>
      <c r="F44" s="185"/>
      <c r="G44" s="64"/>
      <c r="H44" s="214" t="s">
        <v>77</v>
      </c>
      <c r="I44" s="184">
        <v>2001</v>
      </c>
      <c r="J44" s="219" t="s">
        <v>85</v>
      </c>
      <c r="K44" s="66"/>
      <c r="L44" s="66"/>
      <c r="M44" s="66"/>
      <c r="N44" s="66"/>
      <c r="O44" s="47"/>
      <c r="P44" s="67">
        <v>125.05000000000001</v>
      </c>
      <c r="Q44" s="230" t="s">
        <v>86</v>
      </c>
      <c r="R44" s="230"/>
      <c r="T44" s="1"/>
      <c r="U44" s="1"/>
    </row>
    <row r="45" spans="1:21" s="9" customFormat="1" ht="13.5" customHeight="1" outlineLevel="1">
      <c r="A45" s="29"/>
      <c r="B45" s="63"/>
      <c r="C45" s="69"/>
      <c r="D45" s="47" t="s">
        <v>52</v>
      </c>
      <c r="E45" s="63">
        <v>5</v>
      </c>
      <c r="F45" s="273">
        <v>1.7</v>
      </c>
      <c r="G45" s="71">
        <v>4.5</v>
      </c>
      <c r="H45" s="71">
        <v>5</v>
      </c>
      <c r="I45" s="71">
        <v>4.5</v>
      </c>
      <c r="J45" s="71">
        <v>5</v>
      </c>
      <c r="K45" s="71">
        <v>5</v>
      </c>
      <c r="L45" s="71">
        <v>4.5</v>
      </c>
      <c r="M45" s="71">
        <v>4.5</v>
      </c>
      <c r="N45" s="268">
        <v>14</v>
      </c>
      <c r="O45" s="73">
        <v>23.8</v>
      </c>
      <c r="P45" s="86">
        <v>125.05000000000001</v>
      </c>
      <c r="Q45" s="131"/>
      <c r="R45" s="230"/>
      <c r="S45" s="34"/>
      <c r="T45" s="1"/>
      <c r="U45" s="1"/>
    </row>
    <row r="46" spans="1:21" s="9" customFormat="1" ht="13.5" customHeight="1" outlineLevel="1">
      <c r="A46" s="29"/>
      <c r="B46" s="63"/>
      <c r="C46" s="69"/>
      <c r="D46" s="47" t="s">
        <v>53</v>
      </c>
      <c r="E46" s="63">
        <v>7</v>
      </c>
      <c r="F46" s="273">
        <v>2.1</v>
      </c>
      <c r="G46" s="71">
        <v>6.5</v>
      </c>
      <c r="H46" s="71">
        <v>6.5</v>
      </c>
      <c r="I46" s="71">
        <v>6.5</v>
      </c>
      <c r="J46" s="71">
        <v>6.5</v>
      </c>
      <c r="K46" s="71">
        <v>6.5</v>
      </c>
      <c r="L46" s="71">
        <v>6</v>
      </c>
      <c r="M46" s="71">
        <v>6</v>
      </c>
      <c r="N46" s="268">
        <v>19.5</v>
      </c>
      <c r="O46" s="73">
        <v>40.95</v>
      </c>
      <c r="P46" s="86">
        <v>125.05000000000001</v>
      </c>
      <c r="Q46" s="188"/>
      <c r="R46" s="230"/>
      <c r="S46" s="34"/>
      <c r="T46" s="1"/>
      <c r="U46" s="1"/>
    </row>
    <row r="47" spans="2:21" ht="13.5" customHeight="1" outlineLevel="1">
      <c r="B47" s="75"/>
      <c r="C47" s="76"/>
      <c r="D47" s="47" t="s">
        <v>55</v>
      </c>
      <c r="E47" s="63">
        <v>5</v>
      </c>
      <c r="F47" s="273">
        <v>1.6</v>
      </c>
      <c r="G47" s="71">
        <v>4.5</v>
      </c>
      <c r="H47" s="71">
        <v>5.5</v>
      </c>
      <c r="I47" s="71">
        <v>5</v>
      </c>
      <c r="J47" s="71">
        <v>5</v>
      </c>
      <c r="K47" s="71">
        <v>4.5</v>
      </c>
      <c r="L47" s="71">
        <v>5</v>
      </c>
      <c r="M47" s="71">
        <v>5</v>
      </c>
      <c r="N47" s="268">
        <v>15</v>
      </c>
      <c r="O47" s="73">
        <v>24</v>
      </c>
      <c r="P47" s="86">
        <v>125.05000000000001</v>
      </c>
      <c r="Q47" s="188"/>
      <c r="R47" s="231"/>
      <c r="S47" s="8"/>
      <c r="T47" s="1"/>
      <c r="U47" s="1"/>
    </row>
    <row r="48" spans="2:21" ht="13.5" customHeight="1" outlineLevel="1">
      <c r="B48" s="75"/>
      <c r="C48" s="76"/>
      <c r="D48" s="47" t="s">
        <v>54</v>
      </c>
      <c r="E48" s="63">
        <v>5</v>
      </c>
      <c r="F48" s="273">
        <v>2.2</v>
      </c>
      <c r="G48" s="71">
        <v>5.5</v>
      </c>
      <c r="H48" s="71">
        <v>6</v>
      </c>
      <c r="I48" s="71">
        <v>5.5</v>
      </c>
      <c r="J48" s="71">
        <v>5.5</v>
      </c>
      <c r="K48" s="71">
        <v>5.5</v>
      </c>
      <c r="L48" s="71">
        <v>5.5</v>
      </c>
      <c r="M48" s="71">
        <v>5.5</v>
      </c>
      <c r="N48" s="268">
        <v>16.5</v>
      </c>
      <c r="O48" s="73">
        <v>36.300000000000004</v>
      </c>
      <c r="P48" s="86">
        <v>125.05000000000001</v>
      </c>
      <c r="Q48" s="232"/>
      <c r="R48" s="231"/>
      <c r="S48" s="8"/>
      <c r="T48" s="1"/>
      <c r="U48" s="1"/>
    </row>
    <row r="49" spans="2:21" ht="13.5" customHeight="1" outlineLevel="1">
      <c r="B49" s="75"/>
      <c r="C49" s="79"/>
      <c r="D49" s="80" t="s">
        <v>3</v>
      </c>
      <c r="E49" s="65"/>
      <c r="F49" s="271">
        <v>7.6000000000000005</v>
      </c>
      <c r="G49" s="82">
        <v>7.6</v>
      </c>
      <c r="H49" s="83">
        <v>-8.881784197001252E-16</v>
      </c>
      <c r="I49" s="83"/>
      <c r="J49" s="83"/>
      <c r="K49" s="83"/>
      <c r="L49" s="83"/>
      <c r="M49" s="83"/>
      <c r="N49" s="269"/>
      <c r="O49" s="260">
        <v>125.05000000000001</v>
      </c>
      <c r="P49" s="86">
        <v>125.05000000000001</v>
      </c>
      <c r="Q49" s="63"/>
      <c r="R49" s="231"/>
      <c r="S49" s="8"/>
      <c r="T49" s="1"/>
      <c r="U49" s="1"/>
    </row>
    <row r="50" spans="16:21" ht="13.5" customHeight="1">
      <c r="P50" s="86">
        <v>125.05000000000001</v>
      </c>
      <c r="T50" s="1"/>
      <c r="U50" s="1"/>
    </row>
    <row r="51" spans="1:21" s="9" customFormat="1" ht="13.5" customHeight="1">
      <c r="A51" s="29">
        <v>7</v>
      </c>
      <c r="B51" s="63">
        <v>4</v>
      </c>
      <c r="C51" s="184" t="s">
        <v>72</v>
      </c>
      <c r="D51" s="185"/>
      <c r="E51" s="185"/>
      <c r="F51" s="185"/>
      <c r="G51" s="64"/>
      <c r="H51" s="214" t="s">
        <v>57</v>
      </c>
      <c r="I51" s="184">
        <v>2002</v>
      </c>
      <c r="J51" s="219" t="s">
        <v>73</v>
      </c>
      <c r="K51" s="66"/>
      <c r="L51" s="66"/>
      <c r="M51" s="66"/>
      <c r="N51" s="66"/>
      <c r="O51" s="47"/>
      <c r="P51" s="67">
        <v>123.25</v>
      </c>
      <c r="Q51" s="230" t="s">
        <v>74</v>
      </c>
      <c r="R51" s="230"/>
      <c r="T51" s="1"/>
      <c r="U51" s="1"/>
    </row>
    <row r="52" spans="1:21" s="9" customFormat="1" ht="13.5" customHeight="1" outlineLevel="1">
      <c r="A52" s="29"/>
      <c r="B52" s="63"/>
      <c r="C52" s="69"/>
      <c r="D52" s="47" t="s">
        <v>52</v>
      </c>
      <c r="E52" s="63">
        <v>7</v>
      </c>
      <c r="F52" s="273">
        <v>1.6</v>
      </c>
      <c r="G52" s="71">
        <v>5</v>
      </c>
      <c r="H52" s="71">
        <v>5</v>
      </c>
      <c r="I52" s="71">
        <v>5.5</v>
      </c>
      <c r="J52" s="71">
        <v>4.5</v>
      </c>
      <c r="K52" s="71">
        <v>5</v>
      </c>
      <c r="L52" s="71">
        <v>4</v>
      </c>
      <c r="M52" s="71">
        <v>4</v>
      </c>
      <c r="N52" s="268">
        <v>14.5</v>
      </c>
      <c r="O52" s="73">
        <v>23.200000000000003</v>
      </c>
      <c r="P52" s="86">
        <v>123.25</v>
      </c>
      <c r="Q52" s="131"/>
      <c r="R52" s="230"/>
      <c r="S52" s="34"/>
      <c r="T52" s="1"/>
      <c r="U52" s="1"/>
    </row>
    <row r="53" spans="1:21" s="9" customFormat="1" ht="13.5" customHeight="1" outlineLevel="1">
      <c r="A53" s="29"/>
      <c r="B53" s="63"/>
      <c r="C53" s="69"/>
      <c r="D53" s="47" t="s">
        <v>61</v>
      </c>
      <c r="E53" s="63">
        <v>7</v>
      </c>
      <c r="F53" s="273">
        <v>1.9</v>
      </c>
      <c r="G53" s="71">
        <v>6.5</v>
      </c>
      <c r="H53" s="71">
        <v>6.5</v>
      </c>
      <c r="I53" s="71">
        <v>6.5</v>
      </c>
      <c r="J53" s="71">
        <v>6.5</v>
      </c>
      <c r="K53" s="71">
        <v>7</v>
      </c>
      <c r="L53" s="71">
        <v>6.5</v>
      </c>
      <c r="M53" s="71">
        <v>7</v>
      </c>
      <c r="N53" s="268">
        <v>19.5</v>
      </c>
      <c r="O53" s="73">
        <v>37.05</v>
      </c>
      <c r="P53" s="86">
        <v>123.25</v>
      </c>
      <c r="Q53" s="188"/>
      <c r="R53" s="230"/>
      <c r="S53" s="34"/>
      <c r="T53" s="1"/>
      <c r="U53" s="1"/>
    </row>
    <row r="54" spans="2:21" ht="13.5" customHeight="1" outlineLevel="1">
      <c r="B54" s="75"/>
      <c r="C54" s="76"/>
      <c r="D54" s="47" t="s">
        <v>71</v>
      </c>
      <c r="E54" s="63">
        <v>7</v>
      </c>
      <c r="F54" s="273">
        <v>1.8</v>
      </c>
      <c r="G54" s="71">
        <v>6</v>
      </c>
      <c r="H54" s="71">
        <v>6</v>
      </c>
      <c r="I54" s="71">
        <v>6</v>
      </c>
      <c r="J54" s="71">
        <v>6.5</v>
      </c>
      <c r="K54" s="71">
        <v>5.5</v>
      </c>
      <c r="L54" s="71">
        <v>6.5</v>
      </c>
      <c r="M54" s="71">
        <v>6</v>
      </c>
      <c r="N54" s="268">
        <v>18</v>
      </c>
      <c r="O54" s="73">
        <v>32.4</v>
      </c>
      <c r="P54" s="86">
        <v>123.25</v>
      </c>
      <c r="Q54" s="188"/>
      <c r="R54" s="231"/>
      <c r="S54" s="8"/>
      <c r="T54" s="1"/>
      <c r="U54" s="1"/>
    </row>
    <row r="55" spans="2:21" ht="13.5" customHeight="1" outlineLevel="1">
      <c r="B55" s="75"/>
      <c r="C55" s="76"/>
      <c r="D55" s="47" t="s">
        <v>75</v>
      </c>
      <c r="E55" s="63">
        <v>7</v>
      </c>
      <c r="F55" s="273">
        <v>1.8</v>
      </c>
      <c r="G55" s="71">
        <v>5</v>
      </c>
      <c r="H55" s="71">
        <v>5</v>
      </c>
      <c r="I55" s="71">
        <v>6</v>
      </c>
      <c r="J55" s="71">
        <v>6</v>
      </c>
      <c r="K55" s="71">
        <v>5.5</v>
      </c>
      <c r="L55" s="71">
        <v>6.5</v>
      </c>
      <c r="M55" s="71">
        <v>5.5</v>
      </c>
      <c r="N55" s="268">
        <v>17</v>
      </c>
      <c r="O55" s="73">
        <v>30.6</v>
      </c>
      <c r="P55" s="86">
        <v>123.25</v>
      </c>
      <c r="Q55" s="232"/>
      <c r="R55" s="231"/>
      <c r="S55" s="8"/>
      <c r="T55" s="1"/>
      <c r="U55" s="1"/>
    </row>
    <row r="56" spans="2:21" ht="13.5" customHeight="1" outlineLevel="1">
      <c r="B56" s="75"/>
      <c r="C56" s="79"/>
      <c r="D56" s="80" t="s">
        <v>3</v>
      </c>
      <c r="E56" s="65"/>
      <c r="F56" s="271">
        <v>7.1</v>
      </c>
      <c r="G56" s="82">
        <v>7.6</v>
      </c>
      <c r="H56" s="83">
        <v>0.5</v>
      </c>
      <c r="I56" s="83"/>
      <c r="J56" s="83"/>
      <c r="K56" s="83"/>
      <c r="L56" s="83"/>
      <c r="M56" s="83"/>
      <c r="N56" s="269"/>
      <c r="O56" s="260">
        <v>123.25</v>
      </c>
      <c r="P56" s="86">
        <v>123.25</v>
      </c>
      <c r="Q56" s="63"/>
      <c r="R56" s="231"/>
      <c r="S56" s="8"/>
      <c r="T56" s="1"/>
      <c r="U56" s="1"/>
    </row>
    <row r="57" spans="16:21" ht="13.5" customHeight="1">
      <c r="P57" s="86">
        <v>123.25</v>
      </c>
      <c r="T57" s="1"/>
      <c r="U57" s="1"/>
    </row>
    <row r="58" spans="1:21" s="9" customFormat="1" ht="13.5" customHeight="1">
      <c r="A58" s="29">
        <v>8</v>
      </c>
      <c r="B58" s="63">
        <v>6</v>
      </c>
      <c r="C58" s="184" t="s">
        <v>80</v>
      </c>
      <c r="D58" s="185"/>
      <c r="E58" s="185"/>
      <c r="F58" s="185"/>
      <c r="G58" s="64"/>
      <c r="H58" s="65" t="s">
        <v>57</v>
      </c>
      <c r="I58" s="184">
        <v>2001</v>
      </c>
      <c r="J58" s="219" t="s">
        <v>81</v>
      </c>
      <c r="K58" s="66"/>
      <c r="L58" s="66"/>
      <c r="M58" s="66"/>
      <c r="N58" s="66"/>
      <c r="O58" s="47"/>
      <c r="P58" s="67">
        <v>123</v>
      </c>
      <c r="Q58" s="230" t="s">
        <v>82</v>
      </c>
      <c r="R58" s="230"/>
      <c r="T58" s="1"/>
      <c r="U58" s="1"/>
    </row>
    <row r="59" spans="1:21" s="9" customFormat="1" ht="13.5" customHeight="1" outlineLevel="1">
      <c r="A59" s="29"/>
      <c r="B59" s="63"/>
      <c r="C59" s="69"/>
      <c r="D59" s="47" t="s">
        <v>55</v>
      </c>
      <c r="E59" s="63">
        <v>5</v>
      </c>
      <c r="F59" s="273">
        <v>1.6</v>
      </c>
      <c r="G59" s="71">
        <v>6.5</v>
      </c>
      <c r="H59" s="71">
        <v>7</v>
      </c>
      <c r="I59" s="71">
        <v>6.5</v>
      </c>
      <c r="J59" s="71">
        <v>7.5</v>
      </c>
      <c r="K59" s="71">
        <v>7</v>
      </c>
      <c r="L59" s="71">
        <v>7</v>
      </c>
      <c r="M59" s="71">
        <v>7</v>
      </c>
      <c r="N59" s="268">
        <v>21</v>
      </c>
      <c r="O59" s="73">
        <v>33.6</v>
      </c>
      <c r="P59" s="86">
        <v>123</v>
      </c>
      <c r="Q59" s="131"/>
      <c r="R59" s="230"/>
      <c r="S59" s="34"/>
      <c r="T59" s="1"/>
      <c r="U59" s="1"/>
    </row>
    <row r="60" spans="1:21" s="9" customFormat="1" ht="13.5" customHeight="1" outlineLevel="1">
      <c r="A60" s="29"/>
      <c r="B60" s="63"/>
      <c r="C60" s="69"/>
      <c r="D60" s="47" t="s">
        <v>66</v>
      </c>
      <c r="E60" s="63">
        <v>5</v>
      </c>
      <c r="F60" s="273">
        <v>1.7</v>
      </c>
      <c r="G60" s="71">
        <v>5</v>
      </c>
      <c r="H60" s="71">
        <v>5.5</v>
      </c>
      <c r="I60" s="71">
        <v>5</v>
      </c>
      <c r="J60" s="71">
        <v>5.5</v>
      </c>
      <c r="K60" s="71">
        <v>5</v>
      </c>
      <c r="L60" s="71">
        <v>5</v>
      </c>
      <c r="M60" s="71">
        <v>4</v>
      </c>
      <c r="N60" s="268">
        <v>15</v>
      </c>
      <c r="O60" s="73">
        <v>25.5</v>
      </c>
      <c r="P60" s="86">
        <v>123</v>
      </c>
      <c r="Q60" s="188"/>
      <c r="R60" s="230"/>
      <c r="S60" s="34"/>
      <c r="T60" s="1"/>
      <c r="U60" s="1"/>
    </row>
    <row r="61" spans="2:21" ht="13.5" customHeight="1" outlineLevel="1">
      <c r="B61" s="75"/>
      <c r="C61" s="76"/>
      <c r="D61" s="47" t="s">
        <v>83</v>
      </c>
      <c r="E61" s="63">
        <v>5</v>
      </c>
      <c r="F61" s="273">
        <v>1.5</v>
      </c>
      <c r="G61" s="71">
        <v>7</v>
      </c>
      <c r="H61" s="71">
        <v>6.5</v>
      </c>
      <c r="I61" s="71">
        <v>6.5</v>
      </c>
      <c r="J61" s="71">
        <v>7</v>
      </c>
      <c r="K61" s="71">
        <v>6.5</v>
      </c>
      <c r="L61" s="71">
        <v>7</v>
      </c>
      <c r="M61" s="71">
        <v>7</v>
      </c>
      <c r="N61" s="268">
        <v>20.5</v>
      </c>
      <c r="O61" s="73">
        <v>30.75</v>
      </c>
      <c r="P61" s="86">
        <v>123</v>
      </c>
      <c r="Q61" s="188"/>
      <c r="R61" s="231"/>
      <c r="S61" s="8"/>
      <c r="T61" s="1"/>
      <c r="U61" s="1"/>
    </row>
    <row r="62" spans="2:21" ht="13.5" customHeight="1" outlineLevel="1">
      <c r="B62" s="75"/>
      <c r="C62" s="76"/>
      <c r="D62" s="47" t="s">
        <v>52</v>
      </c>
      <c r="E62" s="63">
        <v>5</v>
      </c>
      <c r="F62" s="273">
        <v>1.7</v>
      </c>
      <c r="G62" s="71">
        <v>6.5</v>
      </c>
      <c r="H62" s="71">
        <v>6.5</v>
      </c>
      <c r="I62" s="71">
        <v>6.5</v>
      </c>
      <c r="J62" s="71">
        <v>7</v>
      </c>
      <c r="K62" s="71">
        <v>5.5</v>
      </c>
      <c r="L62" s="71">
        <v>5.5</v>
      </c>
      <c r="M62" s="71">
        <v>6.5</v>
      </c>
      <c r="N62" s="268">
        <v>19.5</v>
      </c>
      <c r="O62" s="73">
        <v>33.15</v>
      </c>
      <c r="P62" s="86">
        <v>123</v>
      </c>
      <c r="Q62" s="232"/>
      <c r="R62" s="231"/>
      <c r="S62" s="8"/>
      <c r="T62" s="1"/>
      <c r="U62" s="1"/>
    </row>
    <row r="63" spans="2:21" ht="13.5" customHeight="1" outlineLevel="1">
      <c r="B63" s="75"/>
      <c r="C63" s="79"/>
      <c r="D63" s="80" t="s">
        <v>3</v>
      </c>
      <c r="E63" s="65"/>
      <c r="F63" s="271">
        <v>6.5</v>
      </c>
      <c r="G63" s="82">
        <v>7.6</v>
      </c>
      <c r="H63" s="83">
        <v>1.0999999999999996</v>
      </c>
      <c r="I63" s="83"/>
      <c r="J63" s="83"/>
      <c r="K63" s="83"/>
      <c r="L63" s="83"/>
      <c r="M63" s="83"/>
      <c r="N63" s="269"/>
      <c r="O63" s="260">
        <v>123</v>
      </c>
      <c r="P63" s="86">
        <v>123</v>
      </c>
      <c r="Q63" s="63"/>
      <c r="R63" s="231"/>
      <c r="S63" s="8"/>
      <c r="T63" s="1"/>
      <c r="U63" s="1"/>
    </row>
    <row r="64" spans="16:21" ht="13.5" customHeight="1">
      <c r="P64" s="86">
        <v>123</v>
      </c>
      <c r="T64" s="1"/>
      <c r="U64" s="1"/>
    </row>
    <row r="65" spans="1:21" s="9" customFormat="1" ht="13.5" customHeight="1">
      <c r="A65" s="29">
        <v>9</v>
      </c>
      <c r="B65" s="63">
        <v>11</v>
      </c>
      <c r="C65" s="184" t="s">
        <v>93</v>
      </c>
      <c r="D65" s="185"/>
      <c r="E65" s="185"/>
      <c r="F65" s="185"/>
      <c r="G65" s="64"/>
      <c r="H65" s="65" t="s">
        <v>57</v>
      </c>
      <c r="I65" s="184">
        <v>2003</v>
      </c>
      <c r="J65" s="219" t="s">
        <v>73</v>
      </c>
      <c r="K65" s="66"/>
      <c r="L65" s="66"/>
      <c r="M65" s="66"/>
      <c r="N65" s="66"/>
      <c r="O65" s="47"/>
      <c r="P65" s="67">
        <v>121.4</v>
      </c>
      <c r="Q65" s="230" t="s">
        <v>74</v>
      </c>
      <c r="R65" s="230"/>
      <c r="T65" s="1"/>
      <c r="U65" s="1"/>
    </row>
    <row r="66" spans="1:21" s="9" customFormat="1" ht="13.5" customHeight="1" outlineLevel="1">
      <c r="A66" s="29"/>
      <c r="B66" s="63"/>
      <c r="C66" s="69"/>
      <c r="D66" s="47" t="s">
        <v>88</v>
      </c>
      <c r="E66" s="63">
        <v>7</v>
      </c>
      <c r="F66" s="273">
        <v>1.5</v>
      </c>
      <c r="G66" s="71">
        <v>6.5</v>
      </c>
      <c r="H66" s="71">
        <v>6.5</v>
      </c>
      <c r="I66" s="71">
        <v>6.5</v>
      </c>
      <c r="J66" s="71">
        <v>6.5</v>
      </c>
      <c r="K66" s="71">
        <v>6</v>
      </c>
      <c r="L66" s="71">
        <v>6</v>
      </c>
      <c r="M66" s="71">
        <v>6.5</v>
      </c>
      <c r="N66" s="268">
        <v>19.5</v>
      </c>
      <c r="O66" s="73">
        <v>29.25</v>
      </c>
      <c r="P66" s="86">
        <v>121.4</v>
      </c>
      <c r="Q66" s="131"/>
      <c r="R66" s="230"/>
      <c r="S66" s="34"/>
      <c r="T66" s="1"/>
      <c r="U66" s="1"/>
    </row>
    <row r="67" spans="1:21" s="9" customFormat="1" ht="13.5" customHeight="1" outlineLevel="1">
      <c r="A67" s="29"/>
      <c r="B67" s="63"/>
      <c r="C67" s="69"/>
      <c r="D67" s="47" t="s">
        <v>83</v>
      </c>
      <c r="E67" s="63">
        <v>5</v>
      </c>
      <c r="F67" s="273">
        <v>1.5</v>
      </c>
      <c r="G67" s="71">
        <v>6.5</v>
      </c>
      <c r="H67" s="71">
        <v>6.5</v>
      </c>
      <c r="I67" s="71">
        <v>6.5</v>
      </c>
      <c r="J67" s="71">
        <v>6.5</v>
      </c>
      <c r="K67" s="71">
        <v>6.5</v>
      </c>
      <c r="L67" s="71">
        <v>6.5</v>
      </c>
      <c r="M67" s="71">
        <v>6.5</v>
      </c>
      <c r="N67" s="268">
        <v>19.5</v>
      </c>
      <c r="O67" s="73">
        <v>29.25</v>
      </c>
      <c r="P67" s="86">
        <v>121.4</v>
      </c>
      <c r="Q67" s="188"/>
      <c r="R67" s="230"/>
      <c r="S67" s="34"/>
      <c r="T67" s="1"/>
      <c r="U67" s="1"/>
    </row>
    <row r="68" spans="2:21" ht="13.5" customHeight="1" outlineLevel="1">
      <c r="B68" s="75"/>
      <c r="C68" s="76"/>
      <c r="D68" s="47" t="s">
        <v>60</v>
      </c>
      <c r="E68" s="63">
        <v>7</v>
      </c>
      <c r="F68" s="273">
        <v>1.7</v>
      </c>
      <c r="G68" s="71">
        <v>5.5</v>
      </c>
      <c r="H68" s="71">
        <v>5.5</v>
      </c>
      <c r="I68" s="71">
        <v>6.5</v>
      </c>
      <c r="J68" s="71">
        <v>5.5</v>
      </c>
      <c r="K68" s="71">
        <v>5.5</v>
      </c>
      <c r="L68" s="71">
        <v>6.5</v>
      </c>
      <c r="M68" s="71">
        <v>6</v>
      </c>
      <c r="N68" s="268">
        <v>17</v>
      </c>
      <c r="O68" s="73">
        <v>28.9</v>
      </c>
      <c r="P68" s="86">
        <v>121.4</v>
      </c>
      <c r="Q68" s="188"/>
      <c r="R68" s="231"/>
      <c r="S68" s="8"/>
      <c r="T68" s="1"/>
      <c r="U68" s="1"/>
    </row>
    <row r="69" spans="2:21" ht="13.5" customHeight="1" outlineLevel="1">
      <c r="B69" s="75"/>
      <c r="C69" s="76"/>
      <c r="D69" s="47" t="s">
        <v>75</v>
      </c>
      <c r="E69" s="63">
        <v>5</v>
      </c>
      <c r="F69" s="273">
        <v>1.7</v>
      </c>
      <c r="G69" s="71">
        <v>6</v>
      </c>
      <c r="H69" s="71">
        <v>6.5</v>
      </c>
      <c r="I69" s="71">
        <v>7.5</v>
      </c>
      <c r="J69" s="71">
        <v>7</v>
      </c>
      <c r="K69" s="71">
        <v>6</v>
      </c>
      <c r="L69" s="71">
        <v>6.5</v>
      </c>
      <c r="M69" s="71">
        <v>7</v>
      </c>
      <c r="N69" s="268">
        <v>20</v>
      </c>
      <c r="O69" s="73">
        <v>34</v>
      </c>
      <c r="P69" s="86">
        <v>121.4</v>
      </c>
      <c r="Q69" s="232"/>
      <c r="R69" s="231"/>
      <c r="S69" s="8"/>
      <c r="T69" s="1"/>
      <c r="U69" s="1"/>
    </row>
    <row r="70" spans="2:21" ht="13.5" customHeight="1" outlineLevel="1">
      <c r="B70" s="75"/>
      <c r="C70" s="79"/>
      <c r="D70" s="80" t="s">
        <v>3</v>
      </c>
      <c r="E70" s="65"/>
      <c r="F70" s="271">
        <v>6.4</v>
      </c>
      <c r="G70" s="82">
        <v>7.6</v>
      </c>
      <c r="H70" s="83">
        <v>1.1999999999999993</v>
      </c>
      <c r="I70" s="83"/>
      <c r="J70" s="83"/>
      <c r="K70" s="83"/>
      <c r="L70" s="83"/>
      <c r="M70" s="83"/>
      <c r="N70" s="269"/>
      <c r="O70" s="260">
        <v>121.4</v>
      </c>
      <c r="P70" s="86">
        <v>121.4</v>
      </c>
      <c r="Q70" s="63"/>
      <c r="R70" s="231"/>
      <c r="S70" s="8"/>
      <c r="T70" s="1"/>
      <c r="U70" s="1"/>
    </row>
    <row r="71" spans="16:21" ht="13.5" customHeight="1">
      <c r="P71" s="86">
        <v>121.4</v>
      </c>
      <c r="T71" s="1"/>
      <c r="U71" s="1"/>
    </row>
    <row r="72" spans="1:21" s="9" customFormat="1" ht="13.5" customHeight="1">
      <c r="A72" s="29">
        <v>10</v>
      </c>
      <c r="B72" s="63">
        <v>14</v>
      </c>
      <c r="C72" s="184" t="s">
        <v>101</v>
      </c>
      <c r="D72" s="185"/>
      <c r="E72" s="185"/>
      <c r="F72" s="185"/>
      <c r="G72" s="64"/>
      <c r="H72" s="65" t="s">
        <v>77</v>
      </c>
      <c r="I72" s="184">
        <v>2002</v>
      </c>
      <c r="J72" s="219" t="s">
        <v>102</v>
      </c>
      <c r="K72" s="66"/>
      <c r="L72" s="66"/>
      <c r="M72" s="66"/>
      <c r="N72" s="66"/>
      <c r="O72" s="47"/>
      <c r="P72" s="67">
        <v>119.19999999999999</v>
      </c>
      <c r="Q72" s="230" t="s">
        <v>103</v>
      </c>
      <c r="R72" s="230"/>
      <c r="T72" s="1"/>
      <c r="U72" s="1"/>
    </row>
    <row r="73" spans="1:21" s="9" customFormat="1" ht="13.5" customHeight="1" outlineLevel="1">
      <c r="A73" s="29"/>
      <c r="B73" s="63"/>
      <c r="C73" s="69"/>
      <c r="D73" s="47" t="s">
        <v>52</v>
      </c>
      <c r="E73" s="63">
        <v>5</v>
      </c>
      <c r="F73" s="273">
        <v>1.7</v>
      </c>
      <c r="G73" s="71">
        <v>5.5</v>
      </c>
      <c r="H73" s="71">
        <v>6</v>
      </c>
      <c r="I73" s="71">
        <v>6</v>
      </c>
      <c r="J73" s="71">
        <v>6</v>
      </c>
      <c r="K73" s="71">
        <v>6</v>
      </c>
      <c r="L73" s="71">
        <v>6</v>
      </c>
      <c r="M73" s="71">
        <v>5.5</v>
      </c>
      <c r="N73" s="268">
        <v>18</v>
      </c>
      <c r="O73" s="73">
        <v>30.599999999999998</v>
      </c>
      <c r="P73" s="86">
        <v>119.19999999999999</v>
      </c>
      <c r="Q73" s="131"/>
      <c r="R73" s="230"/>
      <c r="S73" s="34"/>
      <c r="T73" s="1"/>
      <c r="U73" s="1"/>
    </row>
    <row r="74" spans="1:21" s="9" customFormat="1" ht="13.5" customHeight="1" outlineLevel="1">
      <c r="A74" s="29"/>
      <c r="B74" s="63"/>
      <c r="C74" s="69"/>
      <c r="D74" s="47" t="s">
        <v>53</v>
      </c>
      <c r="E74" s="63">
        <v>5</v>
      </c>
      <c r="F74" s="273">
        <v>2.4</v>
      </c>
      <c r="G74" s="71">
        <v>4</v>
      </c>
      <c r="H74" s="71">
        <v>5</v>
      </c>
      <c r="I74" s="71">
        <v>4</v>
      </c>
      <c r="J74" s="71">
        <v>4</v>
      </c>
      <c r="K74" s="71">
        <v>4.5</v>
      </c>
      <c r="L74" s="71">
        <v>4</v>
      </c>
      <c r="M74" s="71">
        <v>4</v>
      </c>
      <c r="N74" s="268">
        <v>12</v>
      </c>
      <c r="O74" s="73">
        <v>28.799999999999997</v>
      </c>
      <c r="P74" s="86">
        <v>119.19999999999999</v>
      </c>
      <c r="Q74" s="188"/>
      <c r="R74" s="230"/>
      <c r="S74" s="34"/>
      <c r="T74" s="1"/>
      <c r="U74" s="1"/>
    </row>
    <row r="75" spans="2:21" ht="13.5" customHeight="1" outlineLevel="1">
      <c r="B75" s="75"/>
      <c r="C75" s="76"/>
      <c r="D75" s="47" t="s">
        <v>55</v>
      </c>
      <c r="E75" s="63">
        <v>5</v>
      </c>
      <c r="F75" s="273">
        <v>1.6</v>
      </c>
      <c r="G75" s="71">
        <v>4.5</v>
      </c>
      <c r="H75" s="71">
        <v>4</v>
      </c>
      <c r="I75" s="71">
        <v>5</v>
      </c>
      <c r="J75" s="71">
        <v>5</v>
      </c>
      <c r="K75" s="71">
        <v>4.5</v>
      </c>
      <c r="L75" s="71">
        <v>5</v>
      </c>
      <c r="M75" s="71">
        <v>4.5</v>
      </c>
      <c r="N75" s="268">
        <v>14</v>
      </c>
      <c r="O75" s="73">
        <v>22.400000000000002</v>
      </c>
      <c r="P75" s="86">
        <v>119.19999999999999</v>
      </c>
      <c r="Q75" s="188"/>
      <c r="R75" s="231"/>
      <c r="S75" s="8"/>
      <c r="T75" s="1"/>
      <c r="U75" s="1"/>
    </row>
    <row r="76" spans="2:21" ht="13.5" customHeight="1" outlineLevel="1">
      <c r="B76" s="75"/>
      <c r="C76" s="76"/>
      <c r="D76" s="47" t="s">
        <v>66</v>
      </c>
      <c r="E76" s="63">
        <v>5</v>
      </c>
      <c r="F76" s="273">
        <v>1.7</v>
      </c>
      <c r="G76" s="71">
        <v>7</v>
      </c>
      <c r="H76" s="71">
        <v>7</v>
      </c>
      <c r="I76" s="71">
        <v>7.5</v>
      </c>
      <c r="J76" s="71">
        <v>7</v>
      </c>
      <c r="K76" s="71">
        <v>7.5</v>
      </c>
      <c r="L76" s="71">
        <v>7.5</v>
      </c>
      <c r="M76" s="71">
        <v>7.5</v>
      </c>
      <c r="N76" s="268">
        <v>22</v>
      </c>
      <c r="O76" s="73">
        <v>37.4</v>
      </c>
      <c r="P76" s="86">
        <v>119.19999999999999</v>
      </c>
      <c r="Q76" s="232"/>
      <c r="R76" s="231"/>
      <c r="S76" s="8"/>
      <c r="T76" s="1"/>
      <c r="U76" s="1"/>
    </row>
    <row r="77" spans="2:21" ht="13.5" customHeight="1" outlineLevel="1">
      <c r="B77" s="75"/>
      <c r="C77" s="79"/>
      <c r="D77" s="80" t="s">
        <v>3</v>
      </c>
      <c r="E77" s="65"/>
      <c r="F77" s="271">
        <v>7.3999999999999995</v>
      </c>
      <c r="G77" s="82">
        <v>7.6</v>
      </c>
      <c r="H77" s="83">
        <v>0.20000000000000018</v>
      </c>
      <c r="I77" s="83"/>
      <c r="J77" s="83"/>
      <c r="K77" s="83"/>
      <c r="L77" s="83"/>
      <c r="M77" s="83"/>
      <c r="N77" s="269"/>
      <c r="O77" s="260">
        <v>119.19999999999999</v>
      </c>
      <c r="P77" s="86">
        <v>119.19999999999999</v>
      </c>
      <c r="Q77" s="63"/>
      <c r="R77" s="231"/>
      <c r="S77" s="8"/>
      <c r="T77" s="1"/>
      <c r="U77" s="1"/>
    </row>
    <row r="78" spans="16:21" ht="13.5" customHeight="1">
      <c r="P78" s="86"/>
      <c r="T78" s="1"/>
      <c r="U78" s="1"/>
    </row>
    <row r="79" spans="1:21" s="9" customFormat="1" ht="13.5" customHeight="1">
      <c r="A79" s="29">
        <v>11</v>
      </c>
      <c r="B79" s="63">
        <v>18</v>
      </c>
      <c r="C79" s="184" t="s">
        <v>107</v>
      </c>
      <c r="D79" s="185"/>
      <c r="E79" s="185"/>
      <c r="F79" s="185"/>
      <c r="G79" s="64"/>
      <c r="H79" s="65" t="s">
        <v>77</v>
      </c>
      <c r="I79" s="184">
        <v>2002</v>
      </c>
      <c r="J79" s="219" t="s">
        <v>108</v>
      </c>
      <c r="K79" s="66"/>
      <c r="L79" s="66"/>
      <c r="M79" s="66"/>
      <c r="N79" s="66"/>
      <c r="O79" s="47"/>
      <c r="P79" s="67">
        <v>116.4</v>
      </c>
      <c r="Q79" s="230" t="s">
        <v>109</v>
      </c>
      <c r="R79" s="230"/>
      <c r="T79" s="1"/>
      <c r="U79" s="1"/>
    </row>
    <row r="80" spans="1:21" s="9" customFormat="1" ht="13.5" customHeight="1" outlineLevel="1">
      <c r="A80" s="29"/>
      <c r="B80" s="63"/>
      <c r="C80" s="69"/>
      <c r="D80" s="47" t="s">
        <v>88</v>
      </c>
      <c r="E80" s="63">
        <v>5</v>
      </c>
      <c r="F80" s="273">
        <v>1.3</v>
      </c>
      <c r="G80" s="71">
        <v>4.5</v>
      </c>
      <c r="H80" s="71">
        <v>4.5</v>
      </c>
      <c r="I80" s="71">
        <v>5</v>
      </c>
      <c r="J80" s="71">
        <v>5</v>
      </c>
      <c r="K80" s="71">
        <v>5.5</v>
      </c>
      <c r="L80" s="71">
        <v>5</v>
      </c>
      <c r="M80" s="71">
        <v>5</v>
      </c>
      <c r="N80" s="268">
        <v>15</v>
      </c>
      <c r="O80" s="73">
        <v>19.5</v>
      </c>
      <c r="P80" s="86">
        <v>116.4</v>
      </c>
      <c r="Q80" s="131"/>
      <c r="R80" s="230"/>
      <c r="S80" s="34"/>
      <c r="T80" s="1"/>
      <c r="U80" s="1"/>
    </row>
    <row r="81" spans="1:21" s="9" customFormat="1" ht="13.5" customHeight="1" outlineLevel="1">
      <c r="A81" s="29"/>
      <c r="B81" s="63"/>
      <c r="C81" s="69"/>
      <c r="D81" s="47" t="s">
        <v>66</v>
      </c>
      <c r="E81" s="63">
        <v>5</v>
      </c>
      <c r="F81" s="273">
        <v>1.7</v>
      </c>
      <c r="G81" s="71">
        <v>5.5</v>
      </c>
      <c r="H81" s="71">
        <v>5</v>
      </c>
      <c r="I81" s="71">
        <v>4.5</v>
      </c>
      <c r="J81" s="71">
        <v>5</v>
      </c>
      <c r="K81" s="71">
        <v>5</v>
      </c>
      <c r="L81" s="71">
        <v>5</v>
      </c>
      <c r="M81" s="71">
        <v>5</v>
      </c>
      <c r="N81" s="268">
        <v>15</v>
      </c>
      <c r="O81" s="73">
        <v>25.5</v>
      </c>
      <c r="P81" s="86">
        <v>116.4</v>
      </c>
      <c r="Q81" s="188"/>
      <c r="R81" s="230"/>
      <c r="S81" s="34"/>
      <c r="T81" s="1"/>
      <c r="U81" s="1"/>
    </row>
    <row r="82" spans="2:21" ht="13.5" customHeight="1" outlineLevel="1">
      <c r="B82" s="75"/>
      <c r="C82" s="76"/>
      <c r="D82" s="47" t="s">
        <v>53</v>
      </c>
      <c r="E82" s="63">
        <v>5</v>
      </c>
      <c r="F82" s="273">
        <v>2.4</v>
      </c>
      <c r="G82" s="71">
        <v>5.5</v>
      </c>
      <c r="H82" s="71">
        <v>5.5</v>
      </c>
      <c r="I82" s="71">
        <v>5</v>
      </c>
      <c r="J82" s="71">
        <v>4.5</v>
      </c>
      <c r="K82" s="71">
        <v>5</v>
      </c>
      <c r="L82" s="71">
        <v>5.5</v>
      </c>
      <c r="M82" s="71">
        <v>6</v>
      </c>
      <c r="N82" s="268">
        <v>16</v>
      </c>
      <c r="O82" s="73">
        <v>38.4</v>
      </c>
      <c r="P82" s="86">
        <v>116.4</v>
      </c>
      <c r="Q82" s="188"/>
      <c r="R82" s="231"/>
      <c r="S82" s="8"/>
      <c r="T82" s="1"/>
      <c r="U82" s="1"/>
    </row>
    <row r="83" spans="2:21" ht="13.5" customHeight="1" outlineLevel="1">
      <c r="B83" s="75"/>
      <c r="C83" s="76"/>
      <c r="D83" s="47" t="s">
        <v>54</v>
      </c>
      <c r="E83" s="63">
        <v>5</v>
      </c>
      <c r="F83" s="273">
        <v>2.2</v>
      </c>
      <c r="G83" s="71">
        <v>5.5</v>
      </c>
      <c r="H83" s="71">
        <v>5.5</v>
      </c>
      <c r="I83" s="71">
        <v>5</v>
      </c>
      <c r="J83" s="71">
        <v>5</v>
      </c>
      <c r="K83" s="71">
        <v>5</v>
      </c>
      <c r="L83" s="71">
        <v>5</v>
      </c>
      <c r="M83" s="71">
        <v>5</v>
      </c>
      <c r="N83" s="268">
        <v>15</v>
      </c>
      <c r="O83" s="73">
        <v>33</v>
      </c>
      <c r="P83" s="86">
        <v>116.4</v>
      </c>
      <c r="Q83" s="232"/>
      <c r="R83" s="231"/>
      <c r="S83" s="8"/>
      <c r="T83" s="1"/>
      <c r="U83" s="1"/>
    </row>
    <row r="84" spans="2:21" ht="13.5" customHeight="1" outlineLevel="1">
      <c r="B84" s="75"/>
      <c r="C84" s="79"/>
      <c r="D84" s="80" t="s">
        <v>3</v>
      </c>
      <c r="E84" s="65"/>
      <c r="F84" s="271">
        <v>7.6000000000000005</v>
      </c>
      <c r="G84" s="82">
        <v>7.6</v>
      </c>
      <c r="H84" s="83">
        <v>-8.881784197001252E-16</v>
      </c>
      <c r="I84" s="83"/>
      <c r="J84" s="83"/>
      <c r="K84" s="83"/>
      <c r="L84" s="83"/>
      <c r="M84" s="83"/>
      <c r="N84" s="269"/>
      <c r="O84" s="260">
        <v>116.4</v>
      </c>
      <c r="P84" s="86">
        <v>116.4</v>
      </c>
      <c r="Q84" s="63"/>
      <c r="R84" s="231"/>
      <c r="S84" s="8"/>
      <c r="T84" s="1"/>
      <c r="U84" s="1"/>
    </row>
    <row r="85" spans="16:21" ht="13.5" customHeight="1">
      <c r="P85" s="86">
        <v>116.4</v>
      </c>
      <c r="T85" s="1"/>
      <c r="U85" s="1"/>
    </row>
    <row r="86" spans="1:21" s="9" customFormat="1" ht="13.5" customHeight="1">
      <c r="A86" s="29">
        <v>12</v>
      </c>
      <c r="B86" s="63">
        <v>19</v>
      </c>
      <c r="C86" s="184" t="s">
        <v>110</v>
      </c>
      <c r="D86" s="185"/>
      <c r="E86" s="185"/>
      <c r="F86" s="185"/>
      <c r="G86" s="64"/>
      <c r="H86" s="65" t="s">
        <v>57</v>
      </c>
      <c r="I86" s="184">
        <v>2002</v>
      </c>
      <c r="J86" s="219" t="s">
        <v>87</v>
      </c>
      <c r="K86" s="66"/>
      <c r="L86" s="66"/>
      <c r="M86" s="66"/>
      <c r="N86" s="66"/>
      <c r="O86" s="47"/>
      <c r="P86" s="67">
        <v>116.35</v>
      </c>
      <c r="Q86" s="230" t="s">
        <v>115</v>
      </c>
      <c r="R86" s="230"/>
      <c r="T86" s="1"/>
      <c r="U86" s="1"/>
    </row>
    <row r="87" spans="1:21" s="9" customFormat="1" ht="13.5" customHeight="1" outlineLevel="1">
      <c r="A87" s="29"/>
      <c r="B87" s="63"/>
      <c r="C87" s="69"/>
      <c r="D87" s="47" t="s">
        <v>83</v>
      </c>
      <c r="E87" s="63">
        <v>5</v>
      </c>
      <c r="F87" s="273">
        <v>1.5</v>
      </c>
      <c r="G87" s="71">
        <v>8</v>
      </c>
      <c r="H87" s="71">
        <v>7.5</v>
      </c>
      <c r="I87" s="71">
        <v>7.5</v>
      </c>
      <c r="J87" s="71">
        <v>7.5</v>
      </c>
      <c r="K87" s="71">
        <v>7.5</v>
      </c>
      <c r="L87" s="71">
        <v>7.5</v>
      </c>
      <c r="M87" s="71">
        <v>7.5</v>
      </c>
      <c r="N87" s="268">
        <v>22.5</v>
      </c>
      <c r="O87" s="73">
        <v>33.75</v>
      </c>
      <c r="P87" s="86">
        <v>116.35</v>
      </c>
      <c r="Q87" s="131"/>
      <c r="R87" s="230"/>
      <c r="S87" s="34"/>
      <c r="T87" s="1"/>
      <c r="U87" s="1"/>
    </row>
    <row r="88" spans="1:21" s="9" customFormat="1" ht="13.5" customHeight="1" outlineLevel="1">
      <c r="A88" s="29"/>
      <c r="B88" s="63"/>
      <c r="C88" s="69"/>
      <c r="D88" s="47" t="s">
        <v>52</v>
      </c>
      <c r="E88" s="63">
        <v>5</v>
      </c>
      <c r="F88" s="273">
        <v>1.7</v>
      </c>
      <c r="G88" s="71">
        <v>6</v>
      </c>
      <c r="H88" s="71">
        <v>6.5</v>
      </c>
      <c r="I88" s="71">
        <v>6</v>
      </c>
      <c r="J88" s="71">
        <v>6</v>
      </c>
      <c r="K88" s="71">
        <v>6</v>
      </c>
      <c r="L88" s="71">
        <v>6.5</v>
      </c>
      <c r="M88" s="71">
        <v>6</v>
      </c>
      <c r="N88" s="268">
        <v>18</v>
      </c>
      <c r="O88" s="73">
        <v>30.599999999999998</v>
      </c>
      <c r="P88" s="86">
        <v>116.35</v>
      </c>
      <c r="Q88" s="188"/>
      <c r="R88" s="230"/>
      <c r="S88" s="34"/>
      <c r="T88" s="1"/>
      <c r="U88" s="1"/>
    </row>
    <row r="89" spans="2:21" ht="13.5" customHeight="1" outlineLevel="1">
      <c r="B89" s="75"/>
      <c r="C89" s="76"/>
      <c r="D89" s="47" t="s">
        <v>55</v>
      </c>
      <c r="E89" s="63">
        <v>5</v>
      </c>
      <c r="F89" s="273">
        <v>1.6</v>
      </c>
      <c r="G89" s="71">
        <v>5</v>
      </c>
      <c r="H89" s="71">
        <v>5</v>
      </c>
      <c r="I89" s="71">
        <v>5.5</v>
      </c>
      <c r="J89" s="71">
        <v>5</v>
      </c>
      <c r="K89" s="71">
        <v>5</v>
      </c>
      <c r="L89" s="71">
        <v>5.5</v>
      </c>
      <c r="M89" s="71">
        <v>6</v>
      </c>
      <c r="N89" s="268">
        <v>15.5</v>
      </c>
      <c r="O89" s="73">
        <v>24.8</v>
      </c>
      <c r="P89" s="86">
        <v>116.35</v>
      </c>
      <c r="Q89" s="188"/>
      <c r="R89" s="231"/>
      <c r="S89" s="8"/>
      <c r="T89" s="1"/>
      <c r="U89" s="1"/>
    </row>
    <row r="90" spans="2:21" ht="13.5" customHeight="1" outlineLevel="1">
      <c r="B90" s="75"/>
      <c r="C90" s="76"/>
      <c r="D90" s="47" t="s">
        <v>75</v>
      </c>
      <c r="E90" s="63">
        <v>5</v>
      </c>
      <c r="F90" s="273">
        <v>1.7</v>
      </c>
      <c r="G90" s="71">
        <v>5</v>
      </c>
      <c r="H90" s="71">
        <v>5</v>
      </c>
      <c r="I90" s="71">
        <v>5.5</v>
      </c>
      <c r="J90" s="71">
        <v>5.5</v>
      </c>
      <c r="K90" s="71">
        <v>4.5</v>
      </c>
      <c r="L90" s="71">
        <v>5.5</v>
      </c>
      <c r="M90" s="71">
        <v>5.5</v>
      </c>
      <c r="N90" s="268">
        <v>16</v>
      </c>
      <c r="O90" s="73">
        <v>27.2</v>
      </c>
      <c r="P90" s="86">
        <v>116.35</v>
      </c>
      <c r="Q90" s="232"/>
      <c r="R90" s="231"/>
      <c r="S90" s="8"/>
      <c r="T90" s="1"/>
      <c r="U90" s="1"/>
    </row>
    <row r="91" spans="2:21" ht="13.5" customHeight="1" outlineLevel="1">
      <c r="B91" s="75"/>
      <c r="C91" s="79"/>
      <c r="D91" s="80" t="s">
        <v>3</v>
      </c>
      <c r="E91" s="65"/>
      <c r="F91" s="271">
        <v>6.500000000000001</v>
      </c>
      <c r="G91" s="82">
        <v>7.6</v>
      </c>
      <c r="H91" s="83">
        <v>1.0999999999999988</v>
      </c>
      <c r="I91" s="83"/>
      <c r="J91" s="83"/>
      <c r="K91" s="83"/>
      <c r="L91" s="83"/>
      <c r="M91" s="83"/>
      <c r="N91" s="269"/>
      <c r="O91" s="260">
        <v>116.35</v>
      </c>
      <c r="P91" s="86">
        <v>116.35</v>
      </c>
      <c r="Q91" s="63"/>
      <c r="R91" s="231"/>
      <c r="S91" s="8"/>
      <c r="T91" s="1"/>
      <c r="U91" s="1"/>
    </row>
    <row r="92" spans="16:21" ht="13.5" customHeight="1">
      <c r="P92" s="86">
        <v>116.35</v>
      </c>
      <c r="T92" s="1"/>
      <c r="U92" s="1"/>
    </row>
    <row r="93" spans="1:21" s="9" customFormat="1" ht="13.5" customHeight="1">
      <c r="A93" s="29">
        <v>13</v>
      </c>
      <c r="B93" s="63">
        <v>15</v>
      </c>
      <c r="C93" s="184" t="s">
        <v>104</v>
      </c>
      <c r="D93" s="185"/>
      <c r="E93" s="185"/>
      <c r="F93" s="185"/>
      <c r="G93" s="64"/>
      <c r="H93" s="65" t="s">
        <v>57</v>
      </c>
      <c r="I93" s="184">
        <v>2001</v>
      </c>
      <c r="J93" s="219" t="s">
        <v>87</v>
      </c>
      <c r="K93" s="66"/>
      <c r="L93" s="66"/>
      <c r="M93" s="66"/>
      <c r="N93" s="66"/>
      <c r="O93" s="47"/>
      <c r="P93" s="67">
        <v>112.44999999999999</v>
      </c>
      <c r="Q93" s="230" t="s">
        <v>115</v>
      </c>
      <c r="R93" s="230"/>
      <c r="T93" s="1"/>
      <c r="U93" s="1"/>
    </row>
    <row r="94" spans="1:21" s="9" customFormat="1" ht="13.5" customHeight="1" outlineLevel="1">
      <c r="A94" s="29"/>
      <c r="B94" s="63"/>
      <c r="C94" s="69"/>
      <c r="D94" s="47" t="s">
        <v>83</v>
      </c>
      <c r="E94" s="63">
        <v>5</v>
      </c>
      <c r="F94" s="273">
        <v>1.5</v>
      </c>
      <c r="G94" s="71">
        <v>7</v>
      </c>
      <c r="H94" s="71">
        <v>6.5</v>
      </c>
      <c r="I94" s="71">
        <v>6.5</v>
      </c>
      <c r="J94" s="71">
        <v>6.5</v>
      </c>
      <c r="K94" s="71">
        <v>6</v>
      </c>
      <c r="L94" s="71">
        <v>6.5</v>
      </c>
      <c r="M94" s="71">
        <v>6.5</v>
      </c>
      <c r="N94" s="268">
        <v>19.5</v>
      </c>
      <c r="O94" s="73">
        <v>29.25</v>
      </c>
      <c r="P94" s="86">
        <v>112.44999999999999</v>
      </c>
      <c r="Q94" s="233" t="s">
        <v>114</v>
      </c>
      <c r="R94" s="230"/>
      <c r="S94" s="34"/>
      <c r="T94" s="1"/>
      <c r="U94" s="1"/>
    </row>
    <row r="95" spans="1:21" s="9" customFormat="1" ht="13.5" customHeight="1" outlineLevel="1">
      <c r="A95" s="29"/>
      <c r="B95" s="63"/>
      <c r="C95" s="69"/>
      <c r="D95" s="47" t="s">
        <v>52</v>
      </c>
      <c r="E95" s="63">
        <v>5</v>
      </c>
      <c r="F95" s="273">
        <v>1.7</v>
      </c>
      <c r="G95" s="71">
        <v>5.5</v>
      </c>
      <c r="H95" s="71">
        <v>6</v>
      </c>
      <c r="I95" s="71">
        <v>6</v>
      </c>
      <c r="J95" s="71">
        <v>6</v>
      </c>
      <c r="K95" s="71">
        <v>6</v>
      </c>
      <c r="L95" s="71">
        <v>6</v>
      </c>
      <c r="M95" s="71">
        <v>6</v>
      </c>
      <c r="N95" s="268">
        <v>18</v>
      </c>
      <c r="O95" s="73">
        <v>30.599999999999998</v>
      </c>
      <c r="P95" s="86">
        <v>112.44999999999999</v>
      </c>
      <c r="Q95" s="188"/>
      <c r="R95" s="230"/>
      <c r="S95" s="34"/>
      <c r="T95" s="1"/>
      <c r="U95" s="1"/>
    </row>
    <row r="96" spans="2:21" ht="13.5" customHeight="1" outlineLevel="1">
      <c r="B96" s="75"/>
      <c r="C96" s="76"/>
      <c r="D96" s="47" t="s">
        <v>55</v>
      </c>
      <c r="E96" s="63">
        <v>5</v>
      </c>
      <c r="F96" s="273">
        <v>1.6</v>
      </c>
      <c r="G96" s="71">
        <v>5.5</v>
      </c>
      <c r="H96" s="71">
        <v>6.5</v>
      </c>
      <c r="I96" s="71">
        <v>6</v>
      </c>
      <c r="J96" s="71">
        <v>5</v>
      </c>
      <c r="K96" s="71">
        <v>6</v>
      </c>
      <c r="L96" s="71">
        <v>6.5</v>
      </c>
      <c r="M96" s="71">
        <v>6</v>
      </c>
      <c r="N96" s="268">
        <v>18</v>
      </c>
      <c r="O96" s="73">
        <v>28.8</v>
      </c>
      <c r="P96" s="86">
        <v>112.44999999999999</v>
      </c>
      <c r="Q96" s="188"/>
      <c r="R96" s="231"/>
      <c r="S96" s="8"/>
      <c r="T96" s="1"/>
      <c r="U96" s="1"/>
    </row>
    <row r="97" spans="2:21" ht="13.5" customHeight="1" outlineLevel="1">
      <c r="B97" s="75"/>
      <c r="C97" s="76"/>
      <c r="D97" s="47" t="s">
        <v>75</v>
      </c>
      <c r="E97" s="63">
        <v>5</v>
      </c>
      <c r="F97" s="273">
        <v>1.7</v>
      </c>
      <c r="G97" s="71">
        <v>4.5</v>
      </c>
      <c r="H97" s="71">
        <v>4.5</v>
      </c>
      <c r="I97" s="71">
        <v>5.5</v>
      </c>
      <c r="J97" s="71">
        <v>4.5</v>
      </c>
      <c r="K97" s="71">
        <v>4.5</v>
      </c>
      <c r="L97" s="71">
        <v>5.5</v>
      </c>
      <c r="M97" s="71">
        <v>5</v>
      </c>
      <c r="N97" s="268">
        <v>14</v>
      </c>
      <c r="O97" s="73">
        <v>23.8</v>
      </c>
      <c r="P97" s="86">
        <v>112.44999999999999</v>
      </c>
      <c r="Q97" s="232"/>
      <c r="R97" s="231"/>
      <c r="S97" s="8"/>
      <c r="T97" s="1"/>
      <c r="U97" s="1"/>
    </row>
    <row r="98" spans="2:21" ht="13.5" customHeight="1" outlineLevel="1">
      <c r="B98" s="75"/>
      <c r="C98" s="79"/>
      <c r="D98" s="80" t="s">
        <v>3</v>
      </c>
      <c r="E98" s="65"/>
      <c r="F98" s="271">
        <v>6.500000000000001</v>
      </c>
      <c r="G98" s="82">
        <v>7.6</v>
      </c>
      <c r="H98" s="83">
        <v>1.0999999999999988</v>
      </c>
      <c r="I98" s="83"/>
      <c r="J98" s="83"/>
      <c r="K98" s="83"/>
      <c r="L98" s="83"/>
      <c r="M98" s="83"/>
      <c r="N98" s="269"/>
      <c r="O98" s="260">
        <v>112.44999999999999</v>
      </c>
      <c r="P98" s="86">
        <v>112.44999999999999</v>
      </c>
      <c r="Q98" s="63"/>
      <c r="R98" s="231"/>
      <c r="S98" s="8"/>
      <c r="T98" s="1"/>
      <c r="U98" s="1"/>
    </row>
    <row r="99" spans="16:21" ht="13.5" customHeight="1">
      <c r="P99" s="86">
        <v>112.44999999999999</v>
      </c>
      <c r="T99" s="1"/>
      <c r="U99" s="1"/>
    </row>
    <row r="100" spans="1:21" s="9" customFormat="1" ht="13.5" customHeight="1">
      <c r="A100" s="29">
        <v>14</v>
      </c>
      <c r="B100" s="63">
        <v>2</v>
      </c>
      <c r="C100" s="184" t="s">
        <v>63</v>
      </c>
      <c r="D100" s="185"/>
      <c r="E100" s="185"/>
      <c r="F100" s="185"/>
      <c r="G100" s="64"/>
      <c r="H100" s="65" t="s">
        <v>57</v>
      </c>
      <c r="I100" s="184">
        <v>2001</v>
      </c>
      <c r="J100" s="219" t="s">
        <v>64</v>
      </c>
      <c r="K100" s="66"/>
      <c r="L100" s="66"/>
      <c r="M100" s="66"/>
      <c r="N100" s="66"/>
      <c r="O100" s="47"/>
      <c r="P100" s="67">
        <v>110.89999999999999</v>
      </c>
      <c r="Q100" s="230" t="s">
        <v>65</v>
      </c>
      <c r="R100" s="230"/>
      <c r="T100" s="1"/>
      <c r="U100" s="1"/>
    </row>
    <row r="101" spans="1:21" s="9" customFormat="1" ht="13.5" customHeight="1" outlineLevel="1">
      <c r="A101" s="29"/>
      <c r="B101" s="63"/>
      <c r="C101" s="69"/>
      <c r="D101" s="47" t="s">
        <v>52</v>
      </c>
      <c r="E101" s="63">
        <v>5</v>
      </c>
      <c r="F101" s="273">
        <v>1.7</v>
      </c>
      <c r="G101" s="71">
        <v>4.5</v>
      </c>
      <c r="H101" s="71">
        <v>5</v>
      </c>
      <c r="I101" s="71">
        <v>4.5</v>
      </c>
      <c r="J101" s="71">
        <v>4.5</v>
      </c>
      <c r="K101" s="71">
        <v>4.5</v>
      </c>
      <c r="L101" s="71">
        <v>4.5</v>
      </c>
      <c r="M101" s="71">
        <v>5</v>
      </c>
      <c r="N101" s="268">
        <v>13.5</v>
      </c>
      <c r="O101" s="73">
        <v>22.95</v>
      </c>
      <c r="P101" s="86">
        <v>110.89999999999999</v>
      </c>
      <c r="Q101" s="131"/>
      <c r="R101" s="230"/>
      <c r="S101" s="34"/>
      <c r="T101" s="1"/>
      <c r="U101" s="1"/>
    </row>
    <row r="102" spans="1:21" s="9" customFormat="1" ht="13.5" customHeight="1" outlineLevel="1">
      <c r="A102" s="29"/>
      <c r="B102" s="63"/>
      <c r="C102" s="69"/>
      <c r="D102" s="47" t="s">
        <v>61</v>
      </c>
      <c r="E102" s="63">
        <v>5</v>
      </c>
      <c r="F102" s="273">
        <v>2.2</v>
      </c>
      <c r="G102" s="71">
        <v>4.5</v>
      </c>
      <c r="H102" s="71">
        <v>4.5</v>
      </c>
      <c r="I102" s="71">
        <v>4</v>
      </c>
      <c r="J102" s="71">
        <v>5</v>
      </c>
      <c r="K102" s="71">
        <v>5</v>
      </c>
      <c r="L102" s="71">
        <v>5</v>
      </c>
      <c r="M102" s="71">
        <v>4.5</v>
      </c>
      <c r="N102" s="268">
        <v>14</v>
      </c>
      <c r="O102" s="73">
        <v>30.800000000000004</v>
      </c>
      <c r="P102" s="86">
        <v>110.89999999999999</v>
      </c>
      <c r="Q102" s="188"/>
      <c r="R102" s="230"/>
      <c r="S102" s="34"/>
      <c r="T102" s="1"/>
      <c r="U102" s="1"/>
    </row>
    <row r="103" spans="2:21" ht="13.5" customHeight="1" outlineLevel="1">
      <c r="B103" s="75"/>
      <c r="C103" s="76"/>
      <c r="D103" s="47" t="s">
        <v>55</v>
      </c>
      <c r="E103" s="63">
        <v>5</v>
      </c>
      <c r="F103" s="273">
        <v>1.6</v>
      </c>
      <c r="G103" s="71">
        <v>6.5</v>
      </c>
      <c r="H103" s="71">
        <v>6</v>
      </c>
      <c r="I103" s="71">
        <v>6</v>
      </c>
      <c r="J103" s="71">
        <v>6</v>
      </c>
      <c r="K103" s="71">
        <v>6.5</v>
      </c>
      <c r="L103" s="71">
        <v>6.5</v>
      </c>
      <c r="M103" s="71">
        <v>6</v>
      </c>
      <c r="N103" s="268">
        <v>18.5</v>
      </c>
      <c r="O103" s="73">
        <v>29.6</v>
      </c>
      <c r="P103" s="86">
        <v>110.89999999999999</v>
      </c>
      <c r="Q103" s="188"/>
      <c r="R103" s="231"/>
      <c r="S103" s="8"/>
      <c r="T103" s="1"/>
      <c r="U103" s="1"/>
    </row>
    <row r="104" spans="2:21" ht="13.5" customHeight="1" outlineLevel="1">
      <c r="B104" s="75"/>
      <c r="C104" s="76"/>
      <c r="D104" s="47" t="s">
        <v>66</v>
      </c>
      <c r="E104" s="63">
        <v>7</v>
      </c>
      <c r="F104" s="273">
        <v>1.9</v>
      </c>
      <c r="G104" s="71">
        <v>4</v>
      </c>
      <c r="H104" s="71">
        <v>4.5</v>
      </c>
      <c r="I104" s="71">
        <v>5</v>
      </c>
      <c r="J104" s="71">
        <v>4</v>
      </c>
      <c r="K104" s="71">
        <v>5</v>
      </c>
      <c r="L104" s="71">
        <v>6</v>
      </c>
      <c r="M104" s="71">
        <v>5</v>
      </c>
      <c r="N104" s="268">
        <v>14.5</v>
      </c>
      <c r="O104" s="73">
        <v>27.549999999999997</v>
      </c>
      <c r="P104" s="86">
        <v>110.89999999999999</v>
      </c>
      <c r="Q104" s="232"/>
      <c r="R104" s="231"/>
      <c r="S104" s="8"/>
      <c r="T104" s="1"/>
      <c r="U104" s="1"/>
    </row>
    <row r="105" spans="2:21" ht="13.5" customHeight="1" outlineLevel="1">
      <c r="B105" s="75"/>
      <c r="C105" s="79"/>
      <c r="D105" s="80" t="s">
        <v>3</v>
      </c>
      <c r="E105" s="65"/>
      <c r="F105" s="271">
        <v>7.4</v>
      </c>
      <c r="G105" s="82">
        <v>7.6</v>
      </c>
      <c r="H105" s="83">
        <v>0.1999999999999993</v>
      </c>
      <c r="I105" s="83"/>
      <c r="J105" s="83"/>
      <c r="K105" s="83"/>
      <c r="L105" s="83"/>
      <c r="M105" s="83"/>
      <c r="N105" s="269"/>
      <c r="O105" s="260">
        <v>110.89999999999999</v>
      </c>
      <c r="P105" s="86">
        <v>110.89999999999999</v>
      </c>
      <c r="Q105" s="63"/>
      <c r="R105" s="231"/>
      <c r="S105" s="8"/>
      <c r="T105" s="1"/>
      <c r="U105" s="1"/>
    </row>
    <row r="106" spans="16:21" ht="13.5" customHeight="1">
      <c r="P106" s="86">
        <v>110.89999999999999</v>
      </c>
      <c r="T106" s="1"/>
      <c r="U106" s="1"/>
    </row>
    <row r="107" spans="1:21" s="9" customFormat="1" ht="13.5" customHeight="1">
      <c r="A107" s="29">
        <v>15</v>
      </c>
      <c r="B107" s="63">
        <v>5</v>
      </c>
      <c r="C107" s="184" t="s">
        <v>76</v>
      </c>
      <c r="D107" s="185"/>
      <c r="E107" s="185"/>
      <c r="F107" s="185"/>
      <c r="G107" s="64"/>
      <c r="H107" s="65" t="s">
        <v>77</v>
      </c>
      <c r="I107" s="184">
        <v>2002</v>
      </c>
      <c r="J107" s="219" t="s">
        <v>78</v>
      </c>
      <c r="K107" s="66"/>
      <c r="L107" s="66"/>
      <c r="M107" s="66"/>
      <c r="N107" s="66"/>
      <c r="O107" s="47"/>
      <c r="P107" s="67">
        <v>110.45</v>
      </c>
      <c r="Q107" s="230" t="s">
        <v>79</v>
      </c>
      <c r="R107" s="230"/>
      <c r="T107" s="1"/>
      <c r="U107" s="1"/>
    </row>
    <row r="108" spans="1:21" s="9" customFormat="1" ht="13.5" customHeight="1" outlineLevel="1">
      <c r="A108" s="29"/>
      <c r="B108" s="63"/>
      <c r="C108" s="69"/>
      <c r="D108" s="47" t="s">
        <v>52</v>
      </c>
      <c r="E108" s="63">
        <v>5</v>
      </c>
      <c r="F108" s="273">
        <v>1.7</v>
      </c>
      <c r="G108" s="71">
        <v>5.5</v>
      </c>
      <c r="H108" s="71">
        <v>5.5</v>
      </c>
      <c r="I108" s="71">
        <v>5</v>
      </c>
      <c r="J108" s="71">
        <v>5</v>
      </c>
      <c r="K108" s="71">
        <v>5.5</v>
      </c>
      <c r="L108" s="71">
        <v>5</v>
      </c>
      <c r="M108" s="71">
        <v>5.5</v>
      </c>
      <c r="N108" s="268">
        <v>16</v>
      </c>
      <c r="O108" s="73">
        <v>27.2</v>
      </c>
      <c r="P108" s="86">
        <v>110.45</v>
      </c>
      <c r="Q108" s="131"/>
      <c r="R108" s="230"/>
      <c r="S108" s="34"/>
      <c r="T108" s="1"/>
      <c r="U108" s="1"/>
    </row>
    <row r="109" spans="1:21" s="9" customFormat="1" ht="13.5" customHeight="1" outlineLevel="1">
      <c r="A109" s="29"/>
      <c r="B109" s="63"/>
      <c r="C109" s="69"/>
      <c r="D109" s="47" t="s">
        <v>61</v>
      </c>
      <c r="E109" s="63">
        <v>5</v>
      </c>
      <c r="F109" s="273">
        <v>2.2</v>
      </c>
      <c r="G109" s="71">
        <v>5</v>
      </c>
      <c r="H109" s="71">
        <v>5.5</v>
      </c>
      <c r="I109" s="71">
        <v>5</v>
      </c>
      <c r="J109" s="71">
        <v>5</v>
      </c>
      <c r="K109" s="71">
        <v>5.5</v>
      </c>
      <c r="L109" s="71">
        <v>5</v>
      </c>
      <c r="M109" s="71">
        <v>4.5</v>
      </c>
      <c r="N109" s="268">
        <v>15</v>
      </c>
      <c r="O109" s="73">
        <v>33</v>
      </c>
      <c r="P109" s="86">
        <v>110.45</v>
      </c>
      <c r="Q109" s="188"/>
      <c r="R109" s="230"/>
      <c r="S109" s="34"/>
      <c r="T109" s="1"/>
      <c r="U109" s="1"/>
    </row>
    <row r="110" spans="2:21" ht="13.5" customHeight="1" outlineLevel="1">
      <c r="B110" s="75"/>
      <c r="C110" s="76"/>
      <c r="D110" s="47" t="s">
        <v>60</v>
      </c>
      <c r="E110" s="63">
        <v>5</v>
      </c>
      <c r="F110" s="273">
        <v>1.5</v>
      </c>
      <c r="G110" s="71">
        <v>6</v>
      </c>
      <c r="H110" s="71">
        <v>6</v>
      </c>
      <c r="I110" s="71">
        <v>5.5</v>
      </c>
      <c r="J110" s="71">
        <v>5.5</v>
      </c>
      <c r="K110" s="71">
        <v>5.5</v>
      </c>
      <c r="L110" s="71">
        <v>6</v>
      </c>
      <c r="M110" s="71">
        <v>6</v>
      </c>
      <c r="N110" s="268">
        <v>17.5</v>
      </c>
      <c r="O110" s="73">
        <v>26.25</v>
      </c>
      <c r="P110" s="86">
        <v>110.45</v>
      </c>
      <c r="Q110" s="188"/>
      <c r="R110" s="231"/>
      <c r="S110" s="8"/>
      <c r="T110" s="1"/>
      <c r="U110" s="1"/>
    </row>
    <row r="111" spans="2:21" ht="13.5" customHeight="1" outlineLevel="1">
      <c r="B111" s="75"/>
      <c r="C111" s="76"/>
      <c r="D111" s="47" t="s">
        <v>71</v>
      </c>
      <c r="E111" s="63">
        <v>5</v>
      </c>
      <c r="F111" s="273">
        <v>1.6</v>
      </c>
      <c r="G111" s="71">
        <v>5.5</v>
      </c>
      <c r="H111" s="71">
        <v>5</v>
      </c>
      <c r="I111" s="71">
        <v>5.5</v>
      </c>
      <c r="J111" s="71">
        <v>4</v>
      </c>
      <c r="K111" s="71">
        <v>5</v>
      </c>
      <c r="L111" s="71">
        <v>5</v>
      </c>
      <c r="M111" s="71">
        <v>5</v>
      </c>
      <c r="N111" s="268">
        <v>15</v>
      </c>
      <c r="O111" s="73">
        <v>24</v>
      </c>
      <c r="P111" s="86">
        <v>110.45</v>
      </c>
      <c r="Q111" s="232"/>
      <c r="R111" s="231"/>
      <c r="S111" s="8"/>
      <c r="T111" s="1"/>
      <c r="U111" s="1"/>
    </row>
    <row r="112" spans="2:21" ht="13.5" customHeight="1" outlineLevel="1">
      <c r="B112" s="75"/>
      <c r="C112" s="79"/>
      <c r="D112" s="80" t="s">
        <v>3</v>
      </c>
      <c r="E112" s="65"/>
      <c r="F112" s="271">
        <v>7</v>
      </c>
      <c r="G112" s="82">
        <v>7.6</v>
      </c>
      <c r="H112" s="83">
        <v>0.5999999999999996</v>
      </c>
      <c r="I112" s="83"/>
      <c r="J112" s="83"/>
      <c r="K112" s="83"/>
      <c r="L112" s="83"/>
      <c r="M112" s="83"/>
      <c r="N112" s="269"/>
      <c r="O112" s="260">
        <v>110.45</v>
      </c>
      <c r="P112" s="86">
        <v>110.45</v>
      </c>
      <c r="Q112" s="63"/>
      <c r="R112" s="231"/>
      <c r="S112" s="8"/>
      <c r="T112" s="1"/>
      <c r="U112" s="1"/>
    </row>
    <row r="113" spans="16:21" ht="13.5" customHeight="1">
      <c r="P113" s="86">
        <v>110.45</v>
      </c>
      <c r="T113" s="1"/>
      <c r="U113" s="1"/>
    </row>
    <row r="114" spans="1:21" s="9" customFormat="1" ht="13.5" customHeight="1">
      <c r="A114" s="29">
        <v>16</v>
      </c>
      <c r="B114" s="63">
        <v>20</v>
      </c>
      <c r="C114" s="184" t="s">
        <v>111</v>
      </c>
      <c r="D114" s="185"/>
      <c r="E114" s="185"/>
      <c r="F114" s="185"/>
      <c r="G114" s="64"/>
      <c r="H114" s="65" t="s">
        <v>112</v>
      </c>
      <c r="I114" s="184">
        <v>2002</v>
      </c>
      <c r="J114" s="219" t="s">
        <v>58</v>
      </c>
      <c r="K114" s="66"/>
      <c r="L114" s="66"/>
      <c r="M114" s="66"/>
      <c r="N114" s="66"/>
      <c r="O114" s="47"/>
      <c r="P114" s="67">
        <v>107.80000000000001</v>
      </c>
      <c r="Q114" s="230" t="s">
        <v>113</v>
      </c>
      <c r="R114" s="230"/>
      <c r="T114" s="1"/>
      <c r="U114" s="1"/>
    </row>
    <row r="115" spans="1:21" s="9" customFormat="1" ht="13.5" customHeight="1" outlineLevel="1">
      <c r="A115" s="29"/>
      <c r="B115" s="63"/>
      <c r="C115" s="69"/>
      <c r="D115" s="47" t="s">
        <v>52</v>
      </c>
      <c r="E115" s="63">
        <v>5</v>
      </c>
      <c r="F115" s="273">
        <v>1.7</v>
      </c>
      <c r="G115" s="71">
        <v>5.5</v>
      </c>
      <c r="H115" s="71">
        <v>5.5</v>
      </c>
      <c r="I115" s="71">
        <v>5.5</v>
      </c>
      <c r="J115" s="71">
        <v>5.5</v>
      </c>
      <c r="K115" s="71">
        <v>6</v>
      </c>
      <c r="L115" s="71">
        <v>6</v>
      </c>
      <c r="M115" s="71">
        <v>6</v>
      </c>
      <c r="N115" s="268">
        <v>17</v>
      </c>
      <c r="O115" s="73">
        <v>28.9</v>
      </c>
      <c r="P115" s="86">
        <v>107.80000000000001</v>
      </c>
      <c r="Q115" s="131"/>
      <c r="R115" s="230"/>
      <c r="S115" s="34"/>
      <c r="T115" s="1"/>
      <c r="U115" s="1"/>
    </row>
    <row r="116" spans="1:21" s="9" customFormat="1" ht="13.5" customHeight="1" outlineLevel="1">
      <c r="A116" s="29"/>
      <c r="B116" s="63"/>
      <c r="C116" s="69"/>
      <c r="D116" s="47" t="s">
        <v>55</v>
      </c>
      <c r="E116" s="63">
        <v>5</v>
      </c>
      <c r="F116" s="273">
        <v>1.6</v>
      </c>
      <c r="G116" s="71">
        <v>4</v>
      </c>
      <c r="H116" s="71">
        <v>4</v>
      </c>
      <c r="I116" s="71">
        <v>4</v>
      </c>
      <c r="J116" s="71">
        <v>4.5</v>
      </c>
      <c r="K116" s="71">
        <v>4.5</v>
      </c>
      <c r="L116" s="71">
        <v>4</v>
      </c>
      <c r="M116" s="71">
        <v>4.5</v>
      </c>
      <c r="N116" s="268">
        <v>12.5</v>
      </c>
      <c r="O116" s="73">
        <v>20</v>
      </c>
      <c r="P116" s="86">
        <v>107.80000000000001</v>
      </c>
      <c r="Q116" s="188"/>
      <c r="R116" s="230"/>
      <c r="S116" s="34"/>
      <c r="T116" s="1"/>
      <c r="U116" s="1"/>
    </row>
    <row r="117" spans="2:21" ht="13.5" customHeight="1" outlineLevel="1">
      <c r="B117" s="75"/>
      <c r="C117" s="76"/>
      <c r="D117" s="47" t="s">
        <v>71</v>
      </c>
      <c r="E117" s="63">
        <v>5</v>
      </c>
      <c r="F117" s="273">
        <v>1.6</v>
      </c>
      <c r="G117" s="71">
        <v>5</v>
      </c>
      <c r="H117" s="71">
        <v>5.5</v>
      </c>
      <c r="I117" s="71">
        <v>5</v>
      </c>
      <c r="J117" s="71">
        <v>4.5</v>
      </c>
      <c r="K117" s="71">
        <v>5</v>
      </c>
      <c r="L117" s="71">
        <v>5.5</v>
      </c>
      <c r="M117" s="71">
        <v>5.5</v>
      </c>
      <c r="N117" s="268">
        <v>15.5</v>
      </c>
      <c r="O117" s="73">
        <v>24.8</v>
      </c>
      <c r="P117" s="86">
        <v>107.80000000000001</v>
      </c>
      <c r="Q117" s="188"/>
      <c r="R117" s="231"/>
      <c r="S117" s="8"/>
      <c r="T117" s="1"/>
      <c r="U117" s="1"/>
    </row>
    <row r="118" spans="2:21" ht="13.5" customHeight="1" outlineLevel="1">
      <c r="B118" s="75"/>
      <c r="C118" s="76"/>
      <c r="D118" s="47" t="s">
        <v>61</v>
      </c>
      <c r="E118" s="63">
        <v>5</v>
      </c>
      <c r="F118" s="273">
        <v>2.2</v>
      </c>
      <c r="G118" s="71">
        <v>5</v>
      </c>
      <c r="H118" s="71">
        <v>5</v>
      </c>
      <c r="I118" s="71">
        <v>5.5</v>
      </c>
      <c r="J118" s="71">
        <v>4.5</v>
      </c>
      <c r="K118" s="71">
        <v>5</v>
      </c>
      <c r="L118" s="71">
        <v>5.5</v>
      </c>
      <c r="M118" s="71">
        <v>5.5</v>
      </c>
      <c r="N118" s="268">
        <v>15.5</v>
      </c>
      <c r="O118" s="73">
        <v>34.1</v>
      </c>
      <c r="P118" s="86">
        <v>107.80000000000001</v>
      </c>
      <c r="Q118" s="232"/>
      <c r="R118" s="231"/>
      <c r="S118" s="8"/>
      <c r="T118" s="1"/>
      <c r="U118" s="1"/>
    </row>
    <row r="119" spans="2:21" ht="13.5" customHeight="1" outlineLevel="1">
      <c r="B119" s="75"/>
      <c r="C119" s="79"/>
      <c r="D119" s="80" t="s">
        <v>3</v>
      </c>
      <c r="E119" s="65"/>
      <c r="F119" s="271">
        <v>7.1000000000000005</v>
      </c>
      <c r="G119" s="82">
        <v>7.6</v>
      </c>
      <c r="H119" s="83">
        <v>0.4999999999999991</v>
      </c>
      <c r="I119" s="83"/>
      <c r="J119" s="83"/>
      <c r="K119" s="83"/>
      <c r="L119" s="83"/>
      <c r="M119" s="83"/>
      <c r="N119" s="269"/>
      <c r="O119" s="260">
        <v>107.80000000000001</v>
      </c>
      <c r="P119" s="86">
        <v>107.80000000000001</v>
      </c>
      <c r="Q119" s="63"/>
      <c r="R119" s="231"/>
      <c r="S119" s="8"/>
      <c r="T119" s="1"/>
      <c r="U119" s="1"/>
    </row>
    <row r="120" spans="16:21" ht="13.5" customHeight="1">
      <c r="P120" s="86">
        <v>107.80000000000001</v>
      </c>
      <c r="T120" s="1"/>
      <c r="U120" s="1"/>
    </row>
    <row r="121" spans="1:21" s="9" customFormat="1" ht="13.5" customHeight="1">
      <c r="A121" s="29">
        <v>17</v>
      </c>
      <c r="B121" s="63">
        <v>3</v>
      </c>
      <c r="C121" s="184" t="s">
        <v>67</v>
      </c>
      <c r="D121" s="185"/>
      <c r="E121" s="185"/>
      <c r="F121" s="185"/>
      <c r="G121" s="64"/>
      <c r="H121" s="65" t="s">
        <v>57</v>
      </c>
      <c r="I121" s="184">
        <v>2002</v>
      </c>
      <c r="J121" s="219" t="s">
        <v>68</v>
      </c>
      <c r="K121" s="66"/>
      <c r="L121" s="66"/>
      <c r="M121" s="66"/>
      <c r="N121" s="66"/>
      <c r="O121" s="47"/>
      <c r="P121" s="67">
        <v>106.15</v>
      </c>
      <c r="Q121" s="230" t="s">
        <v>69</v>
      </c>
      <c r="R121" s="230"/>
      <c r="T121" s="1"/>
      <c r="U121" s="1"/>
    </row>
    <row r="122" spans="1:21" s="9" customFormat="1" ht="13.5" customHeight="1" outlineLevel="1">
      <c r="A122" s="29"/>
      <c r="B122" s="63"/>
      <c r="C122" s="69"/>
      <c r="D122" s="47" t="s">
        <v>52</v>
      </c>
      <c r="E122" s="63">
        <v>5</v>
      </c>
      <c r="F122" s="273">
        <v>1.7</v>
      </c>
      <c r="G122" s="71">
        <v>4</v>
      </c>
      <c r="H122" s="71">
        <v>4</v>
      </c>
      <c r="I122" s="71">
        <v>4</v>
      </c>
      <c r="J122" s="71">
        <v>4</v>
      </c>
      <c r="K122" s="71">
        <v>4</v>
      </c>
      <c r="L122" s="71">
        <v>4</v>
      </c>
      <c r="M122" s="71">
        <v>3.5</v>
      </c>
      <c r="N122" s="268">
        <v>12</v>
      </c>
      <c r="O122" s="73">
        <v>20.4</v>
      </c>
      <c r="P122" s="86">
        <v>106.15</v>
      </c>
      <c r="Q122" s="131"/>
      <c r="R122" s="230"/>
      <c r="S122" s="34"/>
      <c r="T122" s="1"/>
      <c r="U122" s="1"/>
    </row>
    <row r="123" spans="1:21" s="9" customFormat="1" ht="13.5" customHeight="1" outlineLevel="1">
      <c r="A123" s="29"/>
      <c r="B123" s="63"/>
      <c r="C123" s="69"/>
      <c r="D123" s="47" t="s">
        <v>61</v>
      </c>
      <c r="E123" s="63">
        <v>5</v>
      </c>
      <c r="F123" s="273">
        <v>2.2</v>
      </c>
      <c r="G123" s="71">
        <v>5.5</v>
      </c>
      <c r="H123" s="71">
        <v>5.5</v>
      </c>
      <c r="I123" s="71">
        <v>5.5</v>
      </c>
      <c r="J123" s="71">
        <v>6</v>
      </c>
      <c r="K123" s="71">
        <v>6</v>
      </c>
      <c r="L123" s="71">
        <v>6</v>
      </c>
      <c r="M123" s="71">
        <v>6</v>
      </c>
      <c r="N123" s="268">
        <v>17.5</v>
      </c>
      <c r="O123" s="73">
        <v>38.5</v>
      </c>
      <c r="P123" s="86">
        <v>106.15</v>
      </c>
      <c r="Q123" s="188"/>
      <c r="R123" s="230"/>
      <c r="S123" s="34"/>
      <c r="T123" s="1"/>
      <c r="U123" s="1"/>
    </row>
    <row r="124" spans="2:21" ht="13.5" customHeight="1" outlineLevel="1">
      <c r="B124" s="75"/>
      <c r="C124" s="76"/>
      <c r="D124" s="47" t="s">
        <v>70</v>
      </c>
      <c r="E124" s="63">
        <v>5</v>
      </c>
      <c r="F124" s="273">
        <v>1.5</v>
      </c>
      <c r="G124" s="71">
        <v>5.5</v>
      </c>
      <c r="H124" s="71">
        <v>5.5</v>
      </c>
      <c r="I124" s="71">
        <v>5</v>
      </c>
      <c r="J124" s="71">
        <v>5</v>
      </c>
      <c r="K124" s="71">
        <v>4.5</v>
      </c>
      <c r="L124" s="71">
        <v>5</v>
      </c>
      <c r="M124" s="71">
        <v>5.5</v>
      </c>
      <c r="N124" s="268">
        <v>15.5</v>
      </c>
      <c r="O124" s="73">
        <v>23.25</v>
      </c>
      <c r="P124" s="86">
        <v>106.15</v>
      </c>
      <c r="Q124" s="188"/>
      <c r="R124" s="231"/>
      <c r="S124" s="8"/>
      <c r="T124" s="1"/>
      <c r="U124" s="1"/>
    </row>
    <row r="125" spans="2:21" ht="13.5" customHeight="1" outlineLevel="1">
      <c r="B125" s="75"/>
      <c r="C125" s="76"/>
      <c r="D125" s="47" t="s">
        <v>71</v>
      </c>
      <c r="E125" s="63">
        <v>5</v>
      </c>
      <c r="F125" s="273">
        <v>1.6</v>
      </c>
      <c r="G125" s="71">
        <v>4.5</v>
      </c>
      <c r="H125" s="71">
        <v>5</v>
      </c>
      <c r="I125" s="71">
        <v>5.5</v>
      </c>
      <c r="J125" s="71">
        <v>6</v>
      </c>
      <c r="K125" s="71">
        <v>5</v>
      </c>
      <c r="L125" s="71">
        <v>4.5</v>
      </c>
      <c r="M125" s="71">
        <v>5</v>
      </c>
      <c r="N125" s="268">
        <v>15</v>
      </c>
      <c r="O125" s="73">
        <v>24</v>
      </c>
      <c r="P125" s="86">
        <v>106.15</v>
      </c>
      <c r="Q125" s="232"/>
      <c r="R125" s="231"/>
      <c r="S125" s="8"/>
      <c r="T125" s="1"/>
      <c r="U125" s="1"/>
    </row>
    <row r="126" spans="2:21" ht="13.5" customHeight="1" outlineLevel="1">
      <c r="B126" s="75"/>
      <c r="C126" s="79"/>
      <c r="D126" s="80" t="s">
        <v>3</v>
      </c>
      <c r="E126" s="65"/>
      <c r="F126" s="271">
        <v>7</v>
      </c>
      <c r="G126" s="82">
        <v>7.6</v>
      </c>
      <c r="H126" s="83">
        <v>0.5999999999999996</v>
      </c>
      <c r="I126" s="83"/>
      <c r="J126" s="83"/>
      <c r="K126" s="83"/>
      <c r="L126" s="83"/>
      <c r="M126" s="83"/>
      <c r="N126" s="269"/>
      <c r="O126" s="260">
        <v>106.15</v>
      </c>
      <c r="P126" s="86">
        <v>106.15</v>
      </c>
      <c r="Q126" s="63"/>
      <c r="R126" s="231"/>
      <c r="S126" s="8"/>
      <c r="T126" s="1"/>
      <c r="U126" s="1"/>
    </row>
    <row r="127" spans="16:21" ht="13.5" customHeight="1">
      <c r="P127" s="86">
        <v>106.15</v>
      </c>
      <c r="T127" s="1"/>
      <c r="U127" s="1"/>
    </row>
    <row r="128" spans="1:21" s="9" customFormat="1" ht="13.5" customHeight="1">
      <c r="A128" s="29">
        <v>18</v>
      </c>
      <c r="B128" s="63">
        <v>9</v>
      </c>
      <c r="C128" s="184" t="s">
        <v>89</v>
      </c>
      <c r="D128" s="185"/>
      <c r="E128" s="185"/>
      <c r="F128" s="185"/>
      <c r="G128" s="64"/>
      <c r="H128" s="65" t="s">
        <v>57</v>
      </c>
      <c r="I128" s="184">
        <v>2001</v>
      </c>
      <c r="J128" s="219" t="s">
        <v>58</v>
      </c>
      <c r="K128" s="66"/>
      <c r="L128" s="66"/>
      <c r="M128" s="66"/>
      <c r="N128" s="66"/>
      <c r="O128" s="47"/>
      <c r="P128" s="67">
        <v>104.39999999999999</v>
      </c>
      <c r="Q128" s="230" t="s">
        <v>90</v>
      </c>
      <c r="R128" s="230"/>
      <c r="T128" s="1"/>
      <c r="U128" s="1"/>
    </row>
    <row r="129" spans="1:21" s="9" customFormat="1" ht="13.5" customHeight="1" outlineLevel="1">
      <c r="A129" s="29"/>
      <c r="B129" s="63"/>
      <c r="C129" s="69"/>
      <c r="D129" s="47" t="s">
        <v>52</v>
      </c>
      <c r="E129" s="63">
        <v>5</v>
      </c>
      <c r="F129" s="273">
        <v>1.7</v>
      </c>
      <c r="G129" s="71">
        <v>5</v>
      </c>
      <c r="H129" s="71">
        <v>5</v>
      </c>
      <c r="I129" s="71">
        <v>5</v>
      </c>
      <c r="J129" s="71">
        <v>5</v>
      </c>
      <c r="K129" s="71">
        <v>5.5</v>
      </c>
      <c r="L129" s="71">
        <v>4.5</v>
      </c>
      <c r="M129" s="71">
        <v>5.5</v>
      </c>
      <c r="N129" s="268">
        <v>15</v>
      </c>
      <c r="O129" s="73">
        <v>25.5</v>
      </c>
      <c r="P129" s="86">
        <v>104.39999999999999</v>
      </c>
      <c r="Q129" s="131"/>
      <c r="R129" s="230"/>
      <c r="S129" s="34"/>
      <c r="T129" s="1"/>
      <c r="U129" s="1"/>
    </row>
    <row r="130" spans="1:21" s="9" customFormat="1" ht="13.5" customHeight="1" outlineLevel="1">
      <c r="A130" s="29"/>
      <c r="B130" s="63"/>
      <c r="C130" s="69"/>
      <c r="D130" s="47" t="s">
        <v>60</v>
      </c>
      <c r="E130" s="63">
        <v>5</v>
      </c>
      <c r="F130" s="273">
        <v>1.5</v>
      </c>
      <c r="G130" s="71">
        <v>4.5</v>
      </c>
      <c r="H130" s="71">
        <v>4.5</v>
      </c>
      <c r="I130" s="71">
        <v>5</v>
      </c>
      <c r="J130" s="71">
        <v>4.5</v>
      </c>
      <c r="K130" s="71">
        <v>5</v>
      </c>
      <c r="L130" s="71">
        <v>4.5</v>
      </c>
      <c r="M130" s="71">
        <v>5</v>
      </c>
      <c r="N130" s="268">
        <v>14</v>
      </c>
      <c r="O130" s="73">
        <v>21</v>
      </c>
      <c r="P130" s="86">
        <v>104.39999999999999</v>
      </c>
      <c r="Q130" s="188"/>
      <c r="R130" s="230"/>
      <c r="S130" s="34"/>
      <c r="T130" s="1"/>
      <c r="U130" s="1"/>
    </row>
    <row r="131" spans="2:21" ht="13.5" customHeight="1" outlineLevel="1">
      <c r="B131" s="75"/>
      <c r="C131" s="76"/>
      <c r="D131" s="47" t="s">
        <v>61</v>
      </c>
      <c r="E131" s="63">
        <v>5</v>
      </c>
      <c r="F131" s="273">
        <v>2.2</v>
      </c>
      <c r="G131" s="71">
        <v>5.5</v>
      </c>
      <c r="H131" s="71">
        <v>5.5</v>
      </c>
      <c r="I131" s="71">
        <v>4.5</v>
      </c>
      <c r="J131" s="71">
        <v>4.5</v>
      </c>
      <c r="K131" s="71">
        <v>4.5</v>
      </c>
      <c r="L131" s="71">
        <v>5.5</v>
      </c>
      <c r="M131" s="71">
        <v>5.5</v>
      </c>
      <c r="N131" s="268">
        <v>15.5</v>
      </c>
      <c r="O131" s="73">
        <v>34.1</v>
      </c>
      <c r="P131" s="86">
        <v>104.39999999999999</v>
      </c>
      <c r="Q131" s="188"/>
      <c r="R131" s="231"/>
      <c r="S131" s="8"/>
      <c r="T131" s="1"/>
      <c r="U131" s="1"/>
    </row>
    <row r="132" spans="2:21" ht="13.5" customHeight="1" outlineLevel="1">
      <c r="B132" s="75"/>
      <c r="C132" s="76"/>
      <c r="D132" s="47" t="s">
        <v>75</v>
      </c>
      <c r="E132" s="63">
        <v>5</v>
      </c>
      <c r="F132" s="273">
        <v>1.7</v>
      </c>
      <c r="G132" s="71">
        <v>5</v>
      </c>
      <c r="H132" s="71">
        <v>5</v>
      </c>
      <c r="I132" s="71">
        <v>5</v>
      </c>
      <c r="J132" s="71">
        <v>4</v>
      </c>
      <c r="K132" s="71">
        <v>4</v>
      </c>
      <c r="L132" s="71">
        <v>4</v>
      </c>
      <c r="M132" s="71">
        <v>5</v>
      </c>
      <c r="N132" s="268">
        <v>14</v>
      </c>
      <c r="O132" s="73">
        <v>23.8</v>
      </c>
      <c r="P132" s="86">
        <v>104.39999999999999</v>
      </c>
      <c r="Q132" s="232"/>
      <c r="R132" s="231"/>
      <c r="S132" s="8"/>
      <c r="T132" s="1"/>
      <c r="U132" s="1"/>
    </row>
    <row r="133" spans="2:21" ht="13.5" customHeight="1" outlineLevel="1">
      <c r="B133" s="75"/>
      <c r="C133" s="79"/>
      <c r="D133" s="80" t="s">
        <v>3</v>
      </c>
      <c r="E133" s="65"/>
      <c r="F133" s="271">
        <v>7.1000000000000005</v>
      </c>
      <c r="G133" s="82">
        <v>7.6</v>
      </c>
      <c r="H133" s="83">
        <v>0.4999999999999991</v>
      </c>
      <c r="I133" s="83"/>
      <c r="J133" s="83"/>
      <c r="K133" s="83"/>
      <c r="L133" s="83"/>
      <c r="M133" s="83"/>
      <c r="N133" s="269"/>
      <c r="O133" s="260">
        <v>104.39999999999999</v>
      </c>
      <c r="P133" s="86">
        <v>104.39999999999999</v>
      </c>
      <c r="Q133" s="63"/>
      <c r="R133" s="231"/>
      <c r="S133" s="8"/>
      <c r="T133" s="1"/>
      <c r="U133" s="1"/>
    </row>
    <row r="134" spans="16:21" ht="13.5" customHeight="1">
      <c r="P134" s="86">
        <v>104.39999999999999</v>
      </c>
      <c r="T134" s="1"/>
      <c r="U134" s="1"/>
    </row>
    <row r="135" spans="1:21" s="9" customFormat="1" ht="13.5" customHeight="1">
      <c r="A135" s="29">
        <v>19</v>
      </c>
      <c r="B135" s="63">
        <v>13</v>
      </c>
      <c r="C135" s="184" t="s">
        <v>98</v>
      </c>
      <c r="D135" s="185"/>
      <c r="E135" s="185"/>
      <c r="F135" s="185"/>
      <c r="G135" s="64"/>
      <c r="H135" s="214" t="s">
        <v>77</v>
      </c>
      <c r="I135" s="184">
        <v>2001</v>
      </c>
      <c r="J135" s="219" t="s">
        <v>99</v>
      </c>
      <c r="K135" s="66"/>
      <c r="L135" s="66"/>
      <c r="M135" s="66"/>
      <c r="N135" s="66"/>
      <c r="O135" s="47"/>
      <c r="P135" s="67">
        <v>103.15</v>
      </c>
      <c r="Q135" s="230" t="s">
        <v>100</v>
      </c>
      <c r="R135" s="230"/>
      <c r="T135" s="1"/>
      <c r="U135" s="1"/>
    </row>
    <row r="136" spans="1:21" s="9" customFormat="1" ht="13.5" customHeight="1" outlineLevel="1">
      <c r="A136" s="29"/>
      <c r="B136" s="63"/>
      <c r="C136" s="69"/>
      <c r="D136" s="47" t="s">
        <v>52</v>
      </c>
      <c r="E136" s="63">
        <v>5</v>
      </c>
      <c r="F136" s="273">
        <v>1.7</v>
      </c>
      <c r="G136" s="71">
        <v>5.5</v>
      </c>
      <c r="H136" s="71">
        <v>5</v>
      </c>
      <c r="I136" s="71">
        <v>6</v>
      </c>
      <c r="J136" s="71">
        <v>5.5</v>
      </c>
      <c r="K136" s="71">
        <v>5.5</v>
      </c>
      <c r="L136" s="71">
        <v>6</v>
      </c>
      <c r="M136" s="71">
        <v>6</v>
      </c>
      <c r="N136" s="268">
        <v>17</v>
      </c>
      <c r="O136" s="73">
        <v>28.9</v>
      </c>
      <c r="P136" s="86">
        <v>103.15</v>
      </c>
      <c r="Q136" s="131"/>
      <c r="R136" s="230"/>
      <c r="S136" s="34"/>
      <c r="T136" s="1"/>
      <c r="U136" s="1"/>
    </row>
    <row r="137" spans="1:21" s="9" customFormat="1" ht="13.5" customHeight="1" outlineLevel="1">
      <c r="A137" s="29"/>
      <c r="B137" s="63"/>
      <c r="C137" s="69"/>
      <c r="D137" s="47" t="s">
        <v>55</v>
      </c>
      <c r="E137" s="63">
        <v>5</v>
      </c>
      <c r="F137" s="273">
        <v>1.6</v>
      </c>
      <c r="G137" s="71">
        <v>5</v>
      </c>
      <c r="H137" s="71">
        <v>4.5</v>
      </c>
      <c r="I137" s="71">
        <v>4.5</v>
      </c>
      <c r="J137" s="71">
        <v>4.5</v>
      </c>
      <c r="K137" s="71">
        <v>5.5</v>
      </c>
      <c r="L137" s="71">
        <v>5</v>
      </c>
      <c r="M137" s="71">
        <v>4.5</v>
      </c>
      <c r="N137" s="268">
        <v>14</v>
      </c>
      <c r="O137" s="73">
        <v>22.400000000000002</v>
      </c>
      <c r="P137" s="86">
        <v>103.15</v>
      </c>
      <c r="Q137" s="188"/>
      <c r="R137" s="230"/>
      <c r="S137" s="34"/>
      <c r="T137" s="1"/>
      <c r="U137" s="1"/>
    </row>
    <row r="138" spans="2:21" ht="13.5" customHeight="1" outlineLevel="1">
      <c r="B138" s="75"/>
      <c r="C138" s="76"/>
      <c r="D138" s="47" t="s">
        <v>71</v>
      </c>
      <c r="E138" s="63">
        <v>5</v>
      </c>
      <c r="F138" s="273">
        <v>1.6</v>
      </c>
      <c r="G138" s="71">
        <v>5.5</v>
      </c>
      <c r="H138" s="71">
        <v>5.5</v>
      </c>
      <c r="I138" s="71">
        <v>5</v>
      </c>
      <c r="J138" s="71">
        <v>4.5</v>
      </c>
      <c r="K138" s="71">
        <v>6</v>
      </c>
      <c r="L138" s="71">
        <v>5</v>
      </c>
      <c r="M138" s="71">
        <v>5.5</v>
      </c>
      <c r="N138" s="268">
        <v>16</v>
      </c>
      <c r="O138" s="73">
        <v>25.6</v>
      </c>
      <c r="P138" s="86">
        <v>103.15</v>
      </c>
      <c r="Q138" s="188"/>
      <c r="R138" s="231"/>
      <c r="S138" s="8"/>
      <c r="T138" s="1"/>
      <c r="U138" s="1"/>
    </row>
    <row r="139" spans="2:21" ht="13.5" customHeight="1" outlineLevel="1">
      <c r="B139" s="75"/>
      <c r="C139" s="76"/>
      <c r="D139" s="47" t="s">
        <v>83</v>
      </c>
      <c r="E139" s="63">
        <v>5</v>
      </c>
      <c r="F139" s="273">
        <v>1.5</v>
      </c>
      <c r="G139" s="71">
        <v>6</v>
      </c>
      <c r="H139" s="71">
        <v>5.5</v>
      </c>
      <c r="I139" s="71">
        <v>6</v>
      </c>
      <c r="J139" s="71">
        <v>6</v>
      </c>
      <c r="K139" s="71">
        <v>5.5</v>
      </c>
      <c r="L139" s="71">
        <v>5.5</v>
      </c>
      <c r="M139" s="71">
        <v>6</v>
      </c>
      <c r="N139" s="268">
        <v>17.5</v>
      </c>
      <c r="O139" s="73">
        <v>26.25</v>
      </c>
      <c r="P139" s="86">
        <v>103.15</v>
      </c>
      <c r="Q139" s="232"/>
      <c r="R139" s="231"/>
      <c r="S139" s="8"/>
      <c r="T139" s="1"/>
      <c r="U139" s="1"/>
    </row>
    <row r="140" spans="2:21" ht="13.5" customHeight="1" outlineLevel="1">
      <c r="B140" s="75"/>
      <c r="C140" s="79"/>
      <c r="D140" s="80" t="s">
        <v>3</v>
      </c>
      <c r="E140" s="65"/>
      <c r="F140" s="271">
        <v>6.4</v>
      </c>
      <c r="G140" s="82">
        <v>7.6</v>
      </c>
      <c r="H140" s="83">
        <v>1.1999999999999993</v>
      </c>
      <c r="I140" s="83"/>
      <c r="J140" s="83"/>
      <c r="K140" s="83"/>
      <c r="L140" s="83"/>
      <c r="M140" s="83"/>
      <c r="N140" s="269"/>
      <c r="O140" s="260">
        <v>103.15</v>
      </c>
      <c r="P140" s="86">
        <v>103.15</v>
      </c>
      <c r="Q140" s="63"/>
      <c r="R140" s="231"/>
      <c r="S140" s="8"/>
      <c r="T140" s="1"/>
      <c r="U140" s="1"/>
    </row>
    <row r="141" spans="16:21" ht="13.5" customHeight="1">
      <c r="P141" s="86">
        <v>103.15</v>
      </c>
      <c r="T141" s="1"/>
      <c r="U141" s="1"/>
    </row>
    <row r="142" spans="1:21" s="9" customFormat="1" ht="13.5" customHeight="1">
      <c r="A142" s="29">
        <v>20</v>
      </c>
      <c r="B142" s="63">
        <v>8</v>
      </c>
      <c r="C142" s="184" t="s">
        <v>127</v>
      </c>
      <c r="D142" s="185"/>
      <c r="E142" s="185"/>
      <c r="F142" s="185"/>
      <c r="G142" s="64"/>
      <c r="H142" s="65" t="s">
        <v>57</v>
      </c>
      <c r="I142" s="184">
        <v>2002</v>
      </c>
      <c r="J142" s="219" t="s">
        <v>87</v>
      </c>
      <c r="K142" s="66"/>
      <c r="L142" s="66"/>
      <c r="M142" s="66"/>
      <c r="N142" s="66"/>
      <c r="O142" s="47"/>
      <c r="P142" s="67">
        <v>101.19999999999999</v>
      </c>
      <c r="Q142" s="230" t="s">
        <v>125</v>
      </c>
      <c r="R142" s="230"/>
      <c r="T142" s="1"/>
      <c r="U142" s="1"/>
    </row>
    <row r="143" spans="1:21" s="9" customFormat="1" ht="13.5" customHeight="1" outlineLevel="1">
      <c r="A143" s="29"/>
      <c r="B143" s="63"/>
      <c r="C143" s="69"/>
      <c r="D143" s="47" t="s">
        <v>88</v>
      </c>
      <c r="E143" s="63">
        <v>5</v>
      </c>
      <c r="F143" s="273">
        <v>1.3</v>
      </c>
      <c r="G143" s="71">
        <v>7</v>
      </c>
      <c r="H143" s="71">
        <v>6.5</v>
      </c>
      <c r="I143" s="71">
        <v>6.5</v>
      </c>
      <c r="J143" s="71">
        <v>6.5</v>
      </c>
      <c r="K143" s="71">
        <v>6.5</v>
      </c>
      <c r="L143" s="71">
        <v>6.5</v>
      </c>
      <c r="M143" s="71">
        <v>6.5</v>
      </c>
      <c r="N143" s="268">
        <v>19.5</v>
      </c>
      <c r="O143" s="73">
        <v>25.35</v>
      </c>
      <c r="P143" s="86">
        <v>101.19999999999999</v>
      </c>
      <c r="Q143" s="233" t="s">
        <v>114</v>
      </c>
      <c r="R143" s="230"/>
      <c r="S143" s="34"/>
      <c r="T143" s="1"/>
      <c r="U143" s="1"/>
    </row>
    <row r="144" spans="1:21" s="9" customFormat="1" ht="13.5" customHeight="1" outlineLevel="1">
      <c r="A144" s="29"/>
      <c r="B144" s="63"/>
      <c r="C144" s="69"/>
      <c r="D144" s="47" t="s">
        <v>83</v>
      </c>
      <c r="E144" s="63">
        <v>5</v>
      </c>
      <c r="F144" s="273">
        <v>1.5</v>
      </c>
      <c r="G144" s="71">
        <v>6.5</v>
      </c>
      <c r="H144" s="71">
        <v>6</v>
      </c>
      <c r="I144" s="71">
        <v>6.5</v>
      </c>
      <c r="J144" s="71">
        <v>6.5</v>
      </c>
      <c r="K144" s="71">
        <v>6.5</v>
      </c>
      <c r="L144" s="71">
        <v>7</v>
      </c>
      <c r="M144" s="71">
        <v>7</v>
      </c>
      <c r="N144" s="268">
        <v>19.5</v>
      </c>
      <c r="O144" s="73">
        <v>29.25</v>
      </c>
      <c r="P144" s="86">
        <v>101.19999999999999</v>
      </c>
      <c r="Q144" s="188"/>
      <c r="R144" s="230"/>
      <c r="S144" s="34"/>
      <c r="T144" s="1"/>
      <c r="U144" s="1"/>
    </row>
    <row r="145" spans="2:21" ht="13.5" customHeight="1" outlineLevel="1">
      <c r="B145" s="75"/>
      <c r="C145" s="76"/>
      <c r="D145" s="47" t="s">
        <v>60</v>
      </c>
      <c r="E145" s="63">
        <v>5</v>
      </c>
      <c r="F145" s="273">
        <v>1.5</v>
      </c>
      <c r="G145" s="71">
        <v>5</v>
      </c>
      <c r="H145" s="71">
        <v>4.5</v>
      </c>
      <c r="I145" s="71">
        <v>4.5</v>
      </c>
      <c r="J145" s="71">
        <v>4</v>
      </c>
      <c r="K145" s="71">
        <v>4.5</v>
      </c>
      <c r="L145" s="71">
        <v>4.5</v>
      </c>
      <c r="M145" s="71">
        <v>5</v>
      </c>
      <c r="N145" s="268">
        <v>13.5</v>
      </c>
      <c r="O145" s="73">
        <v>20.25</v>
      </c>
      <c r="P145" s="86">
        <v>101.19999999999999</v>
      </c>
      <c r="Q145" s="188"/>
      <c r="R145" s="231"/>
      <c r="S145" s="8"/>
      <c r="T145" s="1"/>
      <c r="U145" s="1"/>
    </row>
    <row r="146" spans="2:21" ht="13.5" customHeight="1" outlineLevel="1">
      <c r="B146" s="75"/>
      <c r="C146" s="76"/>
      <c r="D146" s="47" t="s">
        <v>75</v>
      </c>
      <c r="E146" s="63">
        <v>5</v>
      </c>
      <c r="F146" s="273">
        <v>1.7</v>
      </c>
      <c r="G146" s="71">
        <v>4.5</v>
      </c>
      <c r="H146" s="71">
        <v>4.5</v>
      </c>
      <c r="I146" s="71">
        <v>5.5</v>
      </c>
      <c r="J146" s="71">
        <v>6</v>
      </c>
      <c r="K146" s="71">
        <v>5</v>
      </c>
      <c r="L146" s="71">
        <v>5</v>
      </c>
      <c r="M146" s="71">
        <v>5.5</v>
      </c>
      <c r="N146" s="268">
        <v>15.5</v>
      </c>
      <c r="O146" s="73">
        <v>26.349999999999998</v>
      </c>
      <c r="P146" s="86">
        <v>101.19999999999999</v>
      </c>
      <c r="Q146" s="232"/>
      <c r="R146" s="231"/>
      <c r="S146" s="8"/>
      <c r="T146" s="1"/>
      <c r="U146" s="1"/>
    </row>
    <row r="147" spans="2:21" ht="13.5" customHeight="1" outlineLevel="1">
      <c r="B147" s="75"/>
      <c r="C147" s="79"/>
      <c r="D147" s="80" t="s">
        <v>3</v>
      </c>
      <c r="E147" s="65"/>
      <c r="F147" s="271">
        <v>6</v>
      </c>
      <c r="G147" s="82">
        <v>7.6</v>
      </c>
      <c r="H147" s="83">
        <v>1.5999999999999996</v>
      </c>
      <c r="I147" s="83"/>
      <c r="J147" s="83"/>
      <c r="K147" s="83"/>
      <c r="L147" s="83"/>
      <c r="M147" s="83"/>
      <c r="N147" s="269"/>
      <c r="O147" s="260">
        <v>101.19999999999999</v>
      </c>
      <c r="P147" s="86">
        <v>101.19999999999999</v>
      </c>
      <c r="Q147" s="63"/>
      <c r="R147" s="231"/>
      <c r="S147" s="8"/>
      <c r="T147" s="1"/>
      <c r="U147" s="1"/>
    </row>
    <row r="148" spans="16:21" ht="13.5" customHeight="1">
      <c r="P148" s="86">
        <v>101.19999999999999</v>
      </c>
      <c r="T148" s="1"/>
      <c r="U148" s="1"/>
    </row>
    <row r="149" spans="1:21" s="9" customFormat="1" ht="13.5" customHeight="1">
      <c r="A149" s="29">
        <v>21</v>
      </c>
      <c r="B149" s="63">
        <v>17</v>
      </c>
      <c r="C149" s="184" t="s">
        <v>106</v>
      </c>
      <c r="D149" s="185"/>
      <c r="E149" s="185"/>
      <c r="F149" s="185"/>
      <c r="G149" s="64"/>
      <c r="H149" s="65" t="s">
        <v>57</v>
      </c>
      <c r="I149" s="184">
        <v>2003</v>
      </c>
      <c r="J149" s="219" t="s">
        <v>73</v>
      </c>
      <c r="K149" s="66"/>
      <c r="L149" s="66"/>
      <c r="M149" s="66"/>
      <c r="N149" s="66"/>
      <c r="O149" s="47"/>
      <c r="P149" s="67">
        <v>95.35000000000001</v>
      </c>
      <c r="Q149" s="230" t="s">
        <v>74</v>
      </c>
      <c r="R149" s="230"/>
      <c r="T149" s="1"/>
      <c r="U149" s="1"/>
    </row>
    <row r="150" spans="1:21" s="9" customFormat="1" ht="13.5" customHeight="1" outlineLevel="1">
      <c r="A150" s="29"/>
      <c r="B150" s="63"/>
      <c r="C150" s="69"/>
      <c r="D150" s="47" t="s">
        <v>88</v>
      </c>
      <c r="E150" s="63">
        <v>5</v>
      </c>
      <c r="F150" s="273">
        <v>1.3</v>
      </c>
      <c r="G150" s="71">
        <v>5.5</v>
      </c>
      <c r="H150" s="71">
        <v>6.5</v>
      </c>
      <c r="I150" s="71">
        <v>6</v>
      </c>
      <c r="J150" s="71">
        <v>5</v>
      </c>
      <c r="K150" s="71">
        <v>5</v>
      </c>
      <c r="L150" s="71">
        <v>5</v>
      </c>
      <c r="M150" s="71">
        <v>5</v>
      </c>
      <c r="N150" s="268">
        <v>15.5</v>
      </c>
      <c r="O150" s="73">
        <v>20.150000000000002</v>
      </c>
      <c r="P150" s="86">
        <v>95.35000000000001</v>
      </c>
      <c r="Q150" s="131"/>
      <c r="R150" s="230"/>
      <c r="S150" s="34"/>
      <c r="T150" s="1"/>
      <c r="U150" s="1"/>
    </row>
    <row r="151" spans="1:21" s="9" customFormat="1" ht="13.5" customHeight="1" outlineLevel="1">
      <c r="A151" s="29"/>
      <c r="B151" s="63"/>
      <c r="C151" s="69"/>
      <c r="D151" s="47" t="s">
        <v>83</v>
      </c>
      <c r="E151" s="63">
        <v>5</v>
      </c>
      <c r="F151" s="273">
        <v>1.5</v>
      </c>
      <c r="G151" s="71">
        <v>5</v>
      </c>
      <c r="H151" s="71">
        <v>5</v>
      </c>
      <c r="I151" s="71">
        <v>4.5</v>
      </c>
      <c r="J151" s="71">
        <v>4.5</v>
      </c>
      <c r="K151" s="71">
        <v>4.5</v>
      </c>
      <c r="L151" s="71">
        <v>5</v>
      </c>
      <c r="M151" s="71">
        <v>4.5</v>
      </c>
      <c r="N151" s="268">
        <v>14</v>
      </c>
      <c r="O151" s="73">
        <v>21</v>
      </c>
      <c r="P151" s="86">
        <v>95.35000000000001</v>
      </c>
      <c r="Q151" s="188"/>
      <c r="R151" s="230"/>
      <c r="S151" s="34"/>
      <c r="T151" s="1"/>
      <c r="U151" s="1"/>
    </row>
    <row r="152" spans="2:21" ht="13.5" customHeight="1" outlineLevel="1">
      <c r="B152" s="75"/>
      <c r="C152" s="76"/>
      <c r="D152" s="47" t="s">
        <v>60</v>
      </c>
      <c r="E152" s="63">
        <v>5</v>
      </c>
      <c r="F152" s="273">
        <v>1.5</v>
      </c>
      <c r="G152" s="71">
        <v>6</v>
      </c>
      <c r="H152" s="71">
        <v>6</v>
      </c>
      <c r="I152" s="71">
        <v>6</v>
      </c>
      <c r="J152" s="71">
        <v>6.5</v>
      </c>
      <c r="K152" s="71">
        <v>6</v>
      </c>
      <c r="L152" s="71">
        <v>6.5</v>
      </c>
      <c r="M152" s="71">
        <v>6</v>
      </c>
      <c r="N152" s="268">
        <v>18</v>
      </c>
      <c r="O152" s="73">
        <v>27</v>
      </c>
      <c r="P152" s="86">
        <v>95.35000000000001</v>
      </c>
      <c r="Q152" s="188"/>
      <c r="R152" s="231"/>
      <c r="S152" s="8"/>
      <c r="T152" s="1"/>
      <c r="U152" s="1"/>
    </row>
    <row r="153" spans="2:21" ht="13.5" customHeight="1" outlineLevel="1">
      <c r="B153" s="75"/>
      <c r="C153" s="76"/>
      <c r="D153" s="47" t="s">
        <v>75</v>
      </c>
      <c r="E153" s="63">
        <v>5</v>
      </c>
      <c r="F153" s="273">
        <v>1.7</v>
      </c>
      <c r="G153" s="71">
        <v>5.5</v>
      </c>
      <c r="H153" s="71">
        <v>5</v>
      </c>
      <c r="I153" s="71">
        <v>5.5</v>
      </c>
      <c r="J153" s="71">
        <v>5.5</v>
      </c>
      <c r="K153" s="71">
        <v>5</v>
      </c>
      <c r="L153" s="71">
        <v>6</v>
      </c>
      <c r="M153" s="71">
        <v>5</v>
      </c>
      <c r="N153" s="268">
        <v>16</v>
      </c>
      <c r="O153" s="73">
        <v>27.2</v>
      </c>
      <c r="P153" s="86">
        <v>95.35000000000001</v>
      </c>
      <c r="Q153" s="232"/>
      <c r="R153" s="231"/>
      <c r="S153" s="8"/>
      <c r="T153" s="1"/>
      <c r="U153" s="1"/>
    </row>
    <row r="154" spans="2:21" ht="13.5" customHeight="1" outlineLevel="1">
      <c r="B154" s="75"/>
      <c r="C154" s="79"/>
      <c r="D154" s="80" t="s">
        <v>3</v>
      </c>
      <c r="E154" s="65"/>
      <c r="F154" s="271">
        <v>6</v>
      </c>
      <c r="G154" s="82">
        <v>7.6</v>
      </c>
      <c r="H154" s="83">
        <v>1.5999999999999996</v>
      </c>
      <c r="I154" s="83"/>
      <c r="J154" s="83"/>
      <c r="K154" s="83"/>
      <c r="L154" s="83"/>
      <c r="M154" s="83"/>
      <c r="N154" s="269"/>
      <c r="O154" s="260">
        <v>95.35000000000001</v>
      </c>
      <c r="P154" s="86">
        <v>95.35000000000001</v>
      </c>
      <c r="Q154" s="63"/>
      <c r="R154" s="231"/>
      <c r="S154" s="8"/>
      <c r="T154" s="1"/>
      <c r="U154" s="1"/>
    </row>
    <row r="155" spans="3:21" s="2" customFormat="1" ht="13.5" customHeight="1">
      <c r="C155" s="3"/>
      <c r="D155" s="4"/>
      <c r="E155" s="4"/>
      <c r="F155" s="4"/>
      <c r="G155" s="3"/>
      <c r="I155" s="5"/>
      <c r="J155" s="5"/>
      <c r="K155" s="5"/>
      <c r="L155" s="3"/>
      <c r="M155" s="3"/>
      <c r="N155" s="3"/>
      <c r="O155" s="29"/>
      <c r="P155" s="10"/>
      <c r="Q155" s="233"/>
      <c r="R155" s="234"/>
      <c r="S155" s="3"/>
      <c r="T155" s="3"/>
      <c r="U155" s="3"/>
    </row>
    <row r="156" spans="3:21" s="2" customFormat="1" ht="13.5" customHeight="1">
      <c r="C156" s="3"/>
      <c r="D156" s="4"/>
      <c r="E156" s="4"/>
      <c r="F156" s="4"/>
      <c r="G156" s="3"/>
      <c r="I156" s="5"/>
      <c r="J156" s="5"/>
      <c r="K156" s="5"/>
      <c r="L156" s="3"/>
      <c r="M156" s="3"/>
      <c r="N156" s="3"/>
      <c r="O156" s="29"/>
      <c r="P156" s="10"/>
      <c r="Q156" s="233"/>
      <c r="R156" s="234"/>
      <c r="S156" s="3"/>
      <c r="T156" s="3"/>
      <c r="U156" s="3"/>
    </row>
    <row r="157" spans="3:21" s="2" customFormat="1" ht="13.5" customHeight="1">
      <c r="C157" s="3"/>
      <c r="D157" s="4"/>
      <c r="E157" s="4"/>
      <c r="F157" s="4"/>
      <c r="G157" s="3"/>
      <c r="I157" s="5"/>
      <c r="J157" s="5"/>
      <c r="K157" s="5"/>
      <c r="L157" s="3"/>
      <c r="M157" s="3"/>
      <c r="N157" s="3"/>
      <c r="O157" s="29"/>
      <c r="P157" s="10"/>
      <c r="Q157" s="233"/>
      <c r="R157" s="234"/>
      <c r="S157" s="3"/>
      <c r="T157" s="3"/>
      <c r="U157" s="3"/>
    </row>
    <row r="158" spans="3:21" s="2" customFormat="1" ht="13.5" customHeight="1">
      <c r="C158" s="3"/>
      <c r="D158" s="4"/>
      <c r="E158" s="4"/>
      <c r="F158" s="4"/>
      <c r="G158" s="3"/>
      <c r="I158" s="5"/>
      <c r="J158" s="5"/>
      <c r="K158" s="5"/>
      <c r="L158" s="3"/>
      <c r="M158" s="3"/>
      <c r="N158" s="3"/>
      <c r="O158" s="29"/>
      <c r="P158" s="10"/>
      <c r="Q158" s="233"/>
      <c r="R158" s="234"/>
      <c r="S158" s="3"/>
      <c r="T158" s="3"/>
      <c r="U158" s="3"/>
    </row>
    <row r="159" spans="3:21" s="2" customFormat="1" ht="13.5" customHeight="1">
      <c r="C159" s="3"/>
      <c r="D159" s="4"/>
      <c r="E159" s="4"/>
      <c r="F159" s="4"/>
      <c r="G159" s="3"/>
      <c r="I159" s="5"/>
      <c r="J159" s="5"/>
      <c r="K159" s="5"/>
      <c r="L159" s="3"/>
      <c r="M159" s="3"/>
      <c r="N159" s="3"/>
      <c r="O159" s="29"/>
      <c r="P159" s="10"/>
      <c r="Q159" s="233"/>
      <c r="R159" s="234"/>
      <c r="S159" s="3"/>
      <c r="T159" s="3"/>
      <c r="U159" s="3"/>
    </row>
    <row r="160" spans="3:21" s="2" customFormat="1" ht="13.5" customHeight="1">
      <c r="C160" s="3"/>
      <c r="D160" s="4"/>
      <c r="E160" s="4"/>
      <c r="F160" s="4"/>
      <c r="G160" s="3"/>
      <c r="I160" s="5"/>
      <c r="J160" s="5"/>
      <c r="K160" s="5"/>
      <c r="L160" s="3"/>
      <c r="M160" s="3"/>
      <c r="N160" s="3"/>
      <c r="O160" s="29"/>
      <c r="P160" s="10"/>
      <c r="Q160" s="233"/>
      <c r="R160" s="234"/>
      <c r="S160" s="3"/>
      <c r="T160" s="3"/>
      <c r="U160" s="3"/>
    </row>
    <row r="161" spans="3:21" s="2" customFormat="1" ht="13.5" customHeight="1">
      <c r="C161" s="3"/>
      <c r="D161" s="4"/>
      <c r="E161" s="4"/>
      <c r="F161" s="4"/>
      <c r="G161" s="3"/>
      <c r="I161" s="5"/>
      <c r="J161" s="5"/>
      <c r="K161" s="5"/>
      <c r="L161" s="3"/>
      <c r="M161" s="3"/>
      <c r="N161" s="3"/>
      <c r="O161" s="29"/>
      <c r="P161" s="10"/>
      <c r="Q161" s="233"/>
      <c r="R161" s="234"/>
      <c r="S161" s="3"/>
      <c r="T161" s="3"/>
      <c r="U161" s="3"/>
    </row>
    <row r="162" spans="3:21" s="2" customFormat="1" ht="13.5" customHeight="1">
      <c r="C162" s="3"/>
      <c r="D162" s="4"/>
      <c r="E162" s="4"/>
      <c r="F162" s="4"/>
      <c r="G162" s="3"/>
      <c r="I162" s="5"/>
      <c r="J162" s="5"/>
      <c r="K162" s="5"/>
      <c r="L162" s="3"/>
      <c r="M162" s="3"/>
      <c r="N162" s="3"/>
      <c r="O162" s="29"/>
      <c r="P162" s="10"/>
      <c r="Q162" s="233"/>
      <c r="R162" s="234"/>
      <c r="S162" s="3"/>
      <c r="T162" s="3"/>
      <c r="U162" s="3"/>
    </row>
    <row r="163" spans="3:21" s="2" customFormat="1" ht="13.5" customHeight="1">
      <c r="C163" s="3"/>
      <c r="D163" s="4"/>
      <c r="E163" s="4"/>
      <c r="F163" s="4"/>
      <c r="G163" s="3"/>
      <c r="I163" s="5"/>
      <c r="J163" s="5"/>
      <c r="K163" s="5"/>
      <c r="L163" s="3"/>
      <c r="M163" s="3"/>
      <c r="N163" s="3"/>
      <c r="O163" s="29"/>
      <c r="P163" s="10"/>
      <c r="Q163" s="233"/>
      <c r="R163" s="234"/>
      <c r="S163" s="3"/>
      <c r="T163" s="3"/>
      <c r="U163" s="3"/>
    </row>
    <row r="164" spans="3:21" s="2" customFormat="1" ht="13.5" customHeight="1">
      <c r="C164" s="3"/>
      <c r="D164" s="4"/>
      <c r="E164" s="4"/>
      <c r="F164" s="4"/>
      <c r="G164" s="3"/>
      <c r="I164" s="5"/>
      <c r="J164" s="5"/>
      <c r="K164" s="5"/>
      <c r="L164" s="3"/>
      <c r="M164" s="3"/>
      <c r="N164" s="3"/>
      <c r="O164" s="29"/>
      <c r="P164" s="10"/>
      <c r="Q164" s="233"/>
      <c r="R164" s="234"/>
      <c r="S164" s="3"/>
      <c r="T164" s="3"/>
      <c r="U164" s="3"/>
    </row>
    <row r="165" spans="3:21" s="2" customFormat="1" ht="13.5" customHeight="1">
      <c r="C165" s="3"/>
      <c r="D165" s="4"/>
      <c r="E165" s="4"/>
      <c r="F165" s="4"/>
      <c r="G165" s="3"/>
      <c r="I165" s="5"/>
      <c r="J165" s="5"/>
      <c r="K165" s="5"/>
      <c r="L165" s="3"/>
      <c r="M165" s="3"/>
      <c r="N165" s="3"/>
      <c r="O165" s="29"/>
      <c r="P165" s="10"/>
      <c r="Q165" s="233"/>
      <c r="R165" s="234"/>
      <c r="S165" s="3"/>
      <c r="T165" s="3"/>
      <c r="U165" s="3"/>
    </row>
    <row r="166" spans="3:21" s="2" customFormat="1" ht="13.5" customHeight="1">
      <c r="C166" s="3"/>
      <c r="D166" s="4"/>
      <c r="E166" s="4"/>
      <c r="F166" s="4"/>
      <c r="G166" s="3"/>
      <c r="I166" s="5"/>
      <c r="J166" s="5"/>
      <c r="K166" s="5"/>
      <c r="L166" s="3"/>
      <c r="M166" s="3"/>
      <c r="N166" s="3"/>
      <c r="O166" s="29"/>
      <c r="P166" s="10"/>
      <c r="Q166" s="233"/>
      <c r="R166" s="234"/>
      <c r="S166" s="3"/>
      <c r="T166" s="3"/>
      <c r="U166" s="3"/>
    </row>
    <row r="167" spans="3:21" s="2" customFormat="1" ht="13.5" customHeight="1">
      <c r="C167" s="3"/>
      <c r="D167" s="4"/>
      <c r="E167" s="4"/>
      <c r="F167" s="4"/>
      <c r="G167" s="3"/>
      <c r="I167" s="5"/>
      <c r="J167" s="5"/>
      <c r="K167" s="5"/>
      <c r="L167" s="3"/>
      <c r="M167" s="3"/>
      <c r="N167" s="3"/>
      <c r="O167" s="29"/>
      <c r="P167" s="10"/>
      <c r="Q167" s="233"/>
      <c r="R167" s="234"/>
      <c r="S167" s="3"/>
      <c r="T167" s="3"/>
      <c r="U167" s="3"/>
    </row>
    <row r="168" spans="3:21" s="2" customFormat="1" ht="13.5" customHeight="1">
      <c r="C168" s="3"/>
      <c r="D168" s="4"/>
      <c r="E168" s="4"/>
      <c r="F168" s="4"/>
      <c r="G168" s="3"/>
      <c r="I168" s="5"/>
      <c r="J168" s="5"/>
      <c r="K168" s="5"/>
      <c r="L168" s="3"/>
      <c r="M168" s="3"/>
      <c r="N168" s="3"/>
      <c r="O168" s="29"/>
      <c r="P168" s="10"/>
      <c r="Q168" s="233"/>
      <c r="R168" s="234"/>
      <c r="S168" s="3"/>
      <c r="T168" s="3"/>
      <c r="U168" s="3"/>
    </row>
    <row r="169" spans="3:21" s="2" customFormat="1" ht="13.5" customHeight="1">
      <c r="C169" s="3"/>
      <c r="D169" s="4"/>
      <c r="E169" s="4"/>
      <c r="F169" s="4"/>
      <c r="G169" s="3"/>
      <c r="I169" s="5"/>
      <c r="J169" s="5"/>
      <c r="K169" s="5"/>
      <c r="L169" s="3"/>
      <c r="M169" s="3"/>
      <c r="N169" s="3"/>
      <c r="O169" s="29"/>
      <c r="P169" s="10"/>
      <c r="Q169" s="233"/>
      <c r="R169" s="234"/>
      <c r="S169" s="3"/>
      <c r="T169" s="3"/>
      <c r="U169" s="3"/>
    </row>
    <row r="170" spans="3:21" s="2" customFormat="1" ht="13.5" customHeight="1">
      <c r="C170" s="3"/>
      <c r="D170" s="4"/>
      <c r="E170" s="4"/>
      <c r="F170" s="4"/>
      <c r="G170" s="3"/>
      <c r="I170" s="5"/>
      <c r="J170" s="5"/>
      <c r="K170" s="5"/>
      <c r="L170" s="3"/>
      <c r="M170" s="3"/>
      <c r="N170" s="3"/>
      <c r="O170" s="29"/>
      <c r="P170" s="10"/>
      <c r="Q170" s="233"/>
      <c r="R170" s="234"/>
      <c r="S170" s="3"/>
      <c r="T170" s="3"/>
      <c r="U170" s="3"/>
    </row>
    <row r="171" spans="3:21" s="2" customFormat="1" ht="13.5" customHeight="1">
      <c r="C171" s="3"/>
      <c r="D171" s="4"/>
      <c r="E171" s="4"/>
      <c r="F171" s="4"/>
      <c r="G171" s="3"/>
      <c r="I171" s="5"/>
      <c r="J171" s="5"/>
      <c r="K171" s="5"/>
      <c r="L171" s="3"/>
      <c r="M171" s="3"/>
      <c r="N171" s="3"/>
      <c r="O171" s="29"/>
      <c r="P171" s="10"/>
      <c r="Q171" s="233"/>
      <c r="R171" s="234"/>
      <c r="S171" s="3"/>
      <c r="T171" s="3"/>
      <c r="U171" s="3"/>
    </row>
    <row r="172" spans="3:21" s="2" customFormat="1" ht="13.5" customHeight="1">
      <c r="C172" s="3"/>
      <c r="D172" s="4"/>
      <c r="E172" s="4"/>
      <c r="F172" s="4"/>
      <c r="G172" s="3"/>
      <c r="I172" s="5"/>
      <c r="J172" s="5"/>
      <c r="K172" s="5"/>
      <c r="L172" s="3"/>
      <c r="M172" s="3"/>
      <c r="N172" s="3"/>
      <c r="O172" s="29"/>
      <c r="P172" s="10"/>
      <c r="Q172" s="233"/>
      <c r="R172" s="234"/>
      <c r="S172" s="3"/>
      <c r="T172" s="3"/>
      <c r="U172" s="3"/>
    </row>
    <row r="173" spans="3:21" s="2" customFormat="1" ht="13.5" customHeight="1">
      <c r="C173" s="3"/>
      <c r="D173" s="4"/>
      <c r="E173" s="4"/>
      <c r="F173" s="4"/>
      <c r="G173" s="3"/>
      <c r="I173" s="5"/>
      <c r="J173" s="5"/>
      <c r="K173" s="5"/>
      <c r="L173" s="3"/>
      <c r="M173" s="3"/>
      <c r="N173" s="3"/>
      <c r="O173" s="29"/>
      <c r="P173" s="10"/>
      <c r="Q173" s="233"/>
      <c r="R173" s="234"/>
      <c r="S173" s="3"/>
      <c r="T173" s="3"/>
      <c r="U173" s="3"/>
    </row>
    <row r="174" spans="3:21" s="2" customFormat="1" ht="13.5" customHeight="1">
      <c r="C174" s="3"/>
      <c r="D174" s="4"/>
      <c r="E174" s="4"/>
      <c r="F174" s="4"/>
      <c r="G174" s="3"/>
      <c r="I174" s="5"/>
      <c r="J174" s="5"/>
      <c r="K174" s="5"/>
      <c r="L174" s="3"/>
      <c r="M174" s="3"/>
      <c r="N174" s="3"/>
      <c r="O174" s="29"/>
      <c r="P174" s="10"/>
      <c r="Q174" s="233"/>
      <c r="R174" s="234"/>
      <c r="S174" s="3"/>
      <c r="T174" s="3"/>
      <c r="U174" s="3"/>
    </row>
    <row r="175" spans="3:21" s="2" customFormat="1" ht="13.5" customHeight="1">
      <c r="C175" s="3"/>
      <c r="D175" s="4"/>
      <c r="E175" s="4"/>
      <c r="F175" s="4"/>
      <c r="G175" s="3"/>
      <c r="I175" s="5"/>
      <c r="J175" s="5"/>
      <c r="K175" s="5"/>
      <c r="L175" s="3"/>
      <c r="M175" s="3"/>
      <c r="N175" s="3"/>
      <c r="O175" s="29"/>
      <c r="P175" s="10"/>
      <c r="Q175" s="233"/>
      <c r="R175" s="234"/>
      <c r="S175" s="3"/>
      <c r="T175" s="3"/>
      <c r="U175" s="3"/>
    </row>
    <row r="176" spans="3:21" s="2" customFormat="1" ht="13.5" customHeight="1">
      <c r="C176" s="3"/>
      <c r="D176" s="4"/>
      <c r="E176" s="4"/>
      <c r="F176" s="4"/>
      <c r="G176" s="3"/>
      <c r="I176" s="5"/>
      <c r="J176" s="5"/>
      <c r="K176" s="5"/>
      <c r="L176" s="3"/>
      <c r="M176" s="3"/>
      <c r="N176" s="3"/>
      <c r="O176" s="29"/>
      <c r="P176" s="10"/>
      <c r="Q176" s="233"/>
      <c r="R176" s="234"/>
      <c r="S176" s="3"/>
      <c r="T176" s="3"/>
      <c r="U176" s="3"/>
    </row>
    <row r="177" spans="3:21" s="2" customFormat="1" ht="13.5" customHeight="1">
      <c r="C177" s="3"/>
      <c r="D177" s="4"/>
      <c r="E177" s="4"/>
      <c r="F177" s="4"/>
      <c r="G177" s="3"/>
      <c r="I177" s="5"/>
      <c r="J177" s="5"/>
      <c r="K177" s="5"/>
      <c r="L177" s="3"/>
      <c r="M177" s="3"/>
      <c r="N177" s="3"/>
      <c r="O177" s="29"/>
      <c r="P177" s="10"/>
      <c r="Q177" s="233"/>
      <c r="R177" s="234"/>
      <c r="S177" s="3"/>
      <c r="T177" s="3"/>
      <c r="U177" s="3"/>
    </row>
    <row r="178" spans="3:21" s="2" customFormat="1" ht="13.5" customHeight="1">
      <c r="C178" s="3"/>
      <c r="D178" s="4"/>
      <c r="E178" s="4"/>
      <c r="F178" s="4"/>
      <c r="G178" s="3"/>
      <c r="I178" s="5"/>
      <c r="J178" s="5"/>
      <c r="K178" s="5"/>
      <c r="L178" s="3"/>
      <c r="M178" s="3"/>
      <c r="N178" s="3"/>
      <c r="O178" s="29"/>
      <c r="P178" s="10"/>
      <c r="Q178" s="233"/>
      <c r="R178" s="234"/>
      <c r="S178" s="3"/>
      <c r="T178" s="3"/>
      <c r="U178" s="3"/>
    </row>
    <row r="179" spans="3:21" s="2" customFormat="1" ht="13.5" customHeight="1">
      <c r="C179" s="3"/>
      <c r="D179" s="4"/>
      <c r="E179" s="4"/>
      <c r="F179" s="4"/>
      <c r="G179" s="3"/>
      <c r="I179" s="5"/>
      <c r="J179" s="5"/>
      <c r="K179" s="5"/>
      <c r="L179" s="3"/>
      <c r="M179" s="3"/>
      <c r="N179" s="3"/>
      <c r="O179" s="29"/>
      <c r="P179" s="10"/>
      <c r="Q179" s="233"/>
      <c r="R179" s="234"/>
      <c r="S179" s="3"/>
      <c r="T179" s="3"/>
      <c r="U179" s="3"/>
    </row>
    <row r="180" spans="3:21" s="2" customFormat="1" ht="13.5" customHeight="1">
      <c r="C180" s="3"/>
      <c r="D180" s="4"/>
      <c r="E180" s="4"/>
      <c r="F180" s="4"/>
      <c r="G180" s="3"/>
      <c r="I180" s="5"/>
      <c r="J180" s="5"/>
      <c r="K180" s="5"/>
      <c r="L180" s="3"/>
      <c r="M180" s="3"/>
      <c r="N180" s="3"/>
      <c r="O180" s="29"/>
      <c r="P180" s="10"/>
      <c r="Q180" s="233"/>
      <c r="R180" s="234"/>
      <c r="S180" s="3"/>
      <c r="T180" s="3"/>
      <c r="U180" s="3"/>
    </row>
    <row r="181" spans="3:21" s="2" customFormat="1" ht="13.5" customHeight="1">
      <c r="C181" s="3"/>
      <c r="D181" s="4"/>
      <c r="E181" s="4"/>
      <c r="F181" s="4"/>
      <c r="G181" s="3"/>
      <c r="I181" s="5"/>
      <c r="J181" s="5"/>
      <c r="K181" s="5"/>
      <c r="L181" s="3"/>
      <c r="M181" s="3"/>
      <c r="N181" s="3"/>
      <c r="O181" s="29"/>
      <c r="P181" s="10"/>
      <c r="Q181" s="233"/>
      <c r="R181" s="234"/>
      <c r="S181" s="3"/>
      <c r="T181" s="3"/>
      <c r="U181" s="3"/>
    </row>
    <row r="182" spans="3:21" s="2" customFormat="1" ht="13.5" customHeight="1">
      <c r="C182" s="3"/>
      <c r="D182" s="4"/>
      <c r="E182" s="4"/>
      <c r="F182" s="4"/>
      <c r="G182" s="3"/>
      <c r="I182" s="5"/>
      <c r="J182" s="5"/>
      <c r="K182" s="5"/>
      <c r="L182" s="3"/>
      <c r="M182" s="3"/>
      <c r="N182" s="3"/>
      <c r="O182" s="29"/>
      <c r="P182" s="10"/>
      <c r="Q182" s="233"/>
      <c r="R182" s="234"/>
      <c r="S182" s="3"/>
      <c r="T182" s="3"/>
      <c r="U182" s="3"/>
    </row>
    <row r="183" spans="3:21" s="2" customFormat="1" ht="13.5" customHeight="1">
      <c r="C183" s="3"/>
      <c r="D183" s="4"/>
      <c r="E183" s="4"/>
      <c r="F183" s="4"/>
      <c r="G183" s="3"/>
      <c r="I183" s="5"/>
      <c r="J183" s="5"/>
      <c r="K183" s="5"/>
      <c r="L183" s="3"/>
      <c r="M183" s="3"/>
      <c r="N183" s="3"/>
      <c r="O183" s="29"/>
      <c r="P183" s="10"/>
      <c r="Q183" s="233"/>
      <c r="R183" s="234"/>
      <c r="S183" s="3"/>
      <c r="T183" s="3"/>
      <c r="U183" s="3"/>
    </row>
    <row r="184" spans="3:21" s="2" customFormat="1" ht="13.5" customHeight="1">
      <c r="C184" s="3"/>
      <c r="D184" s="4"/>
      <c r="E184" s="4"/>
      <c r="F184" s="4"/>
      <c r="G184" s="3"/>
      <c r="I184" s="5"/>
      <c r="J184" s="5"/>
      <c r="K184" s="5"/>
      <c r="L184" s="3"/>
      <c r="M184" s="3"/>
      <c r="N184" s="3"/>
      <c r="O184" s="29"/>
      <c r="P184" s="10"/>
      <c r="Q184" s="233"/>
      <c r="R184" s="234"/>
      <c r="S184" s="3"/>
      <c r="T184" s="3"/>
      <c r="U184" s="3"/>
    </row>
    <row r="185" spans="3:21" s="2" customFormat="1" ht="13.5" customHeight="1">
      <c r="C185" s="3"/>
      <c r="D185" s="4"/>
      <c r="E185" s="4"/>
      <c r="F185" s="4"/>
      <c r="G185" s="3"/>
      <c r="I185" s="5"/>
      <c r="J185" s="5"/>
      <c r="K185" s="5"/>
      <c r="L185" s="3"/>
      <c r="M185" s="3"/>
      <c r="N185" s="3"/>
      <c r="O185" s="29"/>
      <c r="P185" s="10"/>
      <c r="Q185" s="233"/>
      <c r="R185" s="234"/>
      <c r="S185" s="3"/>
      <c r="T185" s="3"/>
      <c r="U185" s="3"/>
    </row>
    <row r="186" spans="3:21" s="2" customFormat="1" ht="13.5" customHeight="1">
      <c r="C186" s="3"/>
      <c r="D186" s="4"/>
      <c r="E186" s="4"/>
      <c r="F186" s="4"/>
      <c r="G186" s="3"/>
      <c r="I186" s="5"/>
      <c r="J186" s="5"/>
      <c r="K186" s="5"/>
      <c r="L186" s="3"/>
      <c r="M186" s="3"/>
      <c r="N186" s="3"/>
      <c r="O186" s="29"/>
      <c r="P186" s="10"/>
      <c r="Q186" s="233"/>
      <c r="R186" s="234"/>
      <c r="S186" s="3"/>
      <c r="T186" s="3"/>
      <c r="U186" s="3"/>
    </row>
    <row r="187" spans="3:21" s="2" customFormat="1" ht="13.5" customHeight="1">
      <c r="C187" s="3"/>
      <c r="D187" s="4"/>
      <c r="E187" s="4"/>
      <c r="F187" s="4"/>
      <c r="G187" s="3"/>
      <c r="I187" s="5"/>
      <c r="J187" s="5"/>
      <c r="K187" s="5"/>
      <c r="L187" s="3"/>
      <c r="M187" s="3"/>
      <c r="N187" s="3"/>
      <c r="O187" s="29"/>
      <c r="P187" s="10"/>
      <c r="Q187" s="233"/>
      <c r="R187" s="234"/>
      <c r="S187" s="3"/>
      <c r="T187" s="3"/>
      <c r="U187" s="3"/>
    </row>
    <row r="188" spans="3:21" s="2" customFormat="1" ht="13.5" customHeight="1">
      <c r="C188" s="3"/>
      <c r="D188" s="4"/>
      <c r="E188" s="4"/>
      <c r="F188" s="4"/>
      <c r="G188" s="3"/>
      <c r="I188" s="5"/>
      <c r="J188" s="5"/>
      <c r="K188" s="5"/>
      <c r="L188" s="3"/>
      <c r="M188" s="3"/>
      <c r="N188" s="3"/>
      <c r="O188" s="29"/>
      <c r="P188" s="10"/>
      <c r="Q188" s="233"/>
      <c r="R188" s="234"/>
      <c r="S188" s="3"/>
      <c r="T188" s="3"/>
      <c r="U188" s="3"/>
    </row>
    <row r="189" spans="3:21" s="2" customFormat="1" ht="13.5" customHeight="1">
      <c r="C189" s="3"/>
      <c r="D189" s="4"/>
      <c r="E189" s="4"/>
      <c r="F189" s="4"/>
      <c r="G189" s="3"/>
      <c r="I189" s="5"/>
      <c r="J189" s="5"/>
      <c r="K189" s="5"/>
      <c r="L189" s="3"/>
      <c r="M189" s="3"/>
      <c r="N189" s="3"/>
      <c r="O189" s="29"/>
      <c r="P189" s="10"/>
      <c r="Q189" s="233"/>
      <c r="R189" s="234"/>
      <c r="S189" s="3"/>
      <c r="T189" s="3"/>
      <c r="U189" s="3"/>
    </row>
    <row r="190" spans="3:21" s="2" customFormat="1" ht="13.5" customHeight="1">
      <c r="C190" s="3"/>
      <c r="D190" s="4"/>
      <c r="E190" s="4"/>
      <c r="F190" s="4"/>
      <c r="G190" s="3"/>
      <c r="I190" s="5"/>
      <c r="J190" s="5"/>
      <c r="K190" s="5"/>
      <c r="L190" s="3"/>
      <c r="M190" s="3"/>
      <c r="N190" s="3"/>
      <c r="O190" s="29"/>
      <c r="P190" s="10"/>
      <c r="Q190" s="233"/>
      <c r="R190" s="234"/>
      <c r="S190" s="3"/>
      <c r="T190" s="3"/>
      <c r="U190" s="3"/>
    </row>
    <row r="191" spans="3:21" s="2" customFormat="1" ht="13.5" customHeight="1">
      <c r="C191" s="3"/>
      <c r="D191" s="4"/>
      <c r="E191" s="4"/>
      <c r="F191" s="4"/>
      <c r="G191" s="3"/>
      <c r="I191" s="5"/>
      <c r="J191" s="5"/>
      <c r="K191" s="5"/>
      <c r="L191" s="3"/>
      <c r="M191" s="3"/>
      <c r="N191" s="3"/>
      <c r="O191" s="29"/>
      <c r="P191" s="10"/>
      <c r="Q191" s="233"/>
      <c r="R191" s="234"/>
      <c r="S191" s="3"/>
      <c r="T191" s="3"/>
      <c r="U191" s="3"/>
    </row>
    <row r="192" spans="3:21" s="2" customFormat="1" ht="13.5" customHeight="1">
      <c r="C192" s="3"/>
      <c r="D192" s="4"/>
      <c r="E192" s="4"/>
      <c r="F192" s="4"/>
      <c r="G192" s="3"/>
      <c r="I192" s="5"/>
      <c r="J192" s="5"/>
      <c r="K192" s="5"/>
      <c r="L192" s="3"/>
      <c r="M192" s="3"/>
      <c r="N192" s="3"/>
      <c r="O192" s="29"/>
      <c r="P192" s="10"/>
      <c r="Q192" s="233"/>
      <c r="R192" s="234"/>
      <c r="S192" s="3"/>
      <c r="T192" s="3"/>
      <c r="U192" s="3"/>
    </row>
    <row r="193" spans="3:21" s="2" customFormat="1" ht="13.5" customHeight="1">
      <c r="C193" s="3"/>
      <c r="D193" s="4"/>
      <c r="E193" s="4"/>
      <c r="F193" s="4"/>
      <c r="G193" s="3"/>
      <c r="I193" s="5"/>
      <c r="J193" s="5"/>
      <c r="K193" s="5"/>
      <c r="L193" s="3"/>
      <c r="M193" s="3"/>
      <c r="N193" s="3"/>
      <c r="O193" s="29"/>
      <c r="P193" s="10"/>
      <c r="Q193" s="233"/>
      <c r="R193" s="234"/>
      <c r="S193" s="3"/>
      <c r="T193" s="3"/>
      <c r="U193" s="3"/>
    </row>
    <row r="194" spans="3:21" s="2" customFormat="1" ht="13.5" customHeight="1">
      <c r="C194" s="3"/>
      <c r="D194" s="4"/>
      <c r="E194" s="4"/>
      <c r="F194" s="4"/>
      <c r="G194" s="3"/>
      <c r="I194" s="5"/>
      <c r="J194" s="5"/>
      <c r="K194" s="5"/>
      <c r="L194" s="3"/>
      <c r="M194" s="3"/>
      <c r="N194" s="3"/>
      <c r="O194" s="29"/>
      <c r="P194" s="10"/>
      <c r="Q194" s="233"/>
      <c r="R194" s="234"/>
      <c r="S194" s="3"/>
      <c r="T194" s="3"/>
      <c r="U194" s="3"/>
    </row>
    <row r="195" spans="3:21" s="2" customFormat="1" ht="13.5" customHeight="1">
      <c r="C195" s="3"/>
      <c r="D195" s="4"/>
      <c r="E195" s="4"/>
      <c r="F195" s="4"/>
      <c r="G195" s="3"/>
      <c r="I195" s="5"/>
      <c r="J195" s="5"/>
      <c r="K195" s="5"/>
      <c r="L195" s="3"/>
      <c r="M195" s="3"/>
      <c r="N195" s="3"/>
      <c r="O195" s="29"/>
      <c r="P195" s="10"/>
      <c r="Q195" s="233"/>
      <c r="R195" s="234"/>
      <c r="S195" s="3"/>
      <c r="T195" s="3"/>
      <c r="U195" s="3"/>
    </row>
  </sheetData>
  <sheetProtection/>
  <mergeCells count="1">
    <mergeCell ref="F6:L6"/>
  </mergeCells>
  <printOptions/>
  <pageMargins left="0.984251968503937" right="0.1968503937007874" top="0.734375" bottom="0.1968503937007874" header="0.1968503937007874" footer="0.31496062992125984"/>
  <pageSetup horizontalDpi="300" verticalDpi="300" orientation="portrait" paperSize="9" scale="73" r:id="rId1"/>
  <headerFooter alignWithMargins="0">
    <oddHeader>&amp;C&amp;"Times New Roman,обычный"&amp;8ПЕРВЕНСТВО РОССИИ
 ПО ПРЫЖКАМ В ВОДУ СРЕДИ ЮНОШЕЙ 
24-30 МАРТА 2012г
г.ПЕНЗА, СК"СУРА"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rgb="FFFFC000"/>
  </sheetPr>
  <dimension ref="A1:X79"/>
  <sheetViews>
    <sheetView tabSelected="1" zoomScale="90" zoomScaleNormal="90" workbookViewId="0" topLeftCell="A1">
      <selection activeCell="M84" sqref="M84"/>
    </sheetView>
  </sheetViews>
  <sheetFormatPr defaultColWidth="8.00390625" defaultRowHeight="12.75" outlineLevelRow="1"/>
  <cols>
    <col min="1" max="1" width="6.28125" style="2" customWidth="1"/>
    <col min="2" max="2" width="3.140625" style="2" hidden="1" customWidth="1"/>
    <col min="3" max="3" width="2.421875" style="3" customWidth="1"/>
    <col min="4" max="4" width="7.00390625" style="4" customWidth="1"/>
    <col min="5" max="5" width="4.140625" style="4" customWidth="1"/>
    <col min="6" max="6" width="4.7109375" style="4" customWidth="1"/>
    <col min="7" max="7" width="4.7109375" style="3" customWidth="1"/>
    <col min="8" max="11" width="4.7109375" style="5" customWidth="1"/>
    <col min="12" max="13" width="4.7109375" style="3" customWidth="1"/>
    <col min="14" max="14" width="6.7109375" style="3" hidden="1" customWidth="1"/>
    <col min="15" max="15" width="7.421875" style="2" customWidth="1"/>
    <col min="16" max="16" width="9.140625" style="10" customWidth="1"/>
    <col min="17" max="17" width="8.28125" style="10" customWidth="1"/>
    <col min="18" max="19" width="10.00390625" style="10" customWidth="1"/>
    <col min="20" max="20" width="8.00390625" style="3" customWidth="1"/>
    <col min="21" max="21" width="14.7109375" style="6" customWidth="1"/>
    <col min="22" max="22" width="11.7109375" style="3" customWidth="1"/>
    <col min="23" max="16384" width="8.00390625" style="3" customWidth="1"/>
  </cols>
  <sheetData>
    <row r="1" spans="1:24" ht="13.5" customHeight="1">
      <c r="A1" s="7"/>
      <c r="B1" s="7"/>
      <c r="C1" s="12"/>
      <c r="D1" s="51"/>
      <c r="E1" s="51"/>
      <c r="F1" s="51"/>
      <c r="G1" s="51"/>
      <c r="H1" s="53"/>
      <c r="I1" s="53"/>
      <c r="J1" s="53"/>
      <c r="K1" s="54"/>
      <c r="L1" s="53"/>
      <c r="M1" s="53"/>
      <c r="N1" s="53"/>
      <c r="O1" s="179"/>
      <c r="P1" s="55"/>
      <c r="Q1" s="55"/>
      <c r="R1" s="55"/>
      <c r="S1" s="55"/>
      <c r="T1" s="56"/>
      <c r="U1" s="53"/>
      <c r="V1" s="57"/>
      <c r="W1" s="1"/>
      <c r="X1" s="1"/>
    </row>
    <row r="2" spans="1:24" ht="15.75" customHeight="1">
      <c r="A2" s="7"/>
      <c r="B2" s="7"/>
      <c r="C2" s="12"/>
      <c r="D2" s="175"/>
      <c r="E2" s="175"/>
      <c r="F2" s="175"/>
      <c r="G2" s="175"/>
      <c r="H2" s="177"/>
      <c r="I2" s="177"/>
      <c r="J2" s="53"/>
      <c r="K2" s="54"/>
      <c r="L2" s="53"/>
      <c r="M2" s="53"/>
      <c r="N2" s="53"/>
      <c r="O2" s="179"/>
      <c r="P2" s="55"/>
      <c r="Q2" s="55"/>
      <c r="R2" s="55"/>
      <c r="S2" s="55"/>
      <c r="T2" s="56"/>
      <c r="U2" s="53"/>
      <c r="V2" s="57"/>
      <c r="W2" s="1"/>
      <c r="X2" s="1"/>
    </row>
    <row r="3" spans="1:24" ht="15.75" customHeight="1">
      <c r="A3" s="11"/>
      <c r="B3" s="11"/>
      <c r="C3" s="17"/>
      <c r="D3" s="201" t="s">
        <v>36</v>
      </c>
      <c r="E3" s="201"/>
      <c r="F3" s="178"/>
      <c r="G3" s="203"/>
      <c r="H3" s="203"/>
      <c r="I3" s="203"/>
      <c r="J3" s="204"/>
      <c r="K3" s="274"/>
      <c r="L3" s="274"/>
      <c r="M3" s="58"/>
      <c r="N3" s="59"/>
      <c r="O3" s="180"/>
      <c r="P3" s="59"/>
      <c r="Q3" s="59"/>
      <c r="R3" s="59"/>
      <c r="S3" s="59"/>
      <c r="T3" s="60"/>
      <c r="U3" s="59"/>
      <c r="V3" s="57"/>
      <c r="W3" s="1"/>
      <c r="X3" s="1"/>
    </row>
    <row r="4" spans="1:24" ht="15.75" customHeight="1">
      <c r="A4" s="18"/>
      <c r="B4" s="18"/>
      <c r="C4" s="16"/>
      <c r="D4" s="178" t="s">
        <v>30</v>
      </c>
      <c r="E4" s="178"/>
      <c r="F4" s="178"/>
      <c r="G4" s="178"/>
      <c r="H4" s="178"/>
      <c r="I4" s="178"/>
      <c r="J4" s="274"/>
      <c r="K4" s="204"/>
      <c r="L4" s="55"/>
      <c r="M4" s="53"/>
      <c r="N4" s="53"/>
      <c r="O4" s="179"/>
      <c r="P4" s="55"/>
      <c r="Q4" s="55"/>
      <c r="R4" s="55"/>
      <c r="S4" s="55"/>
      <c r="T4" s="56"/>
      <c r="U4" s="53"/>
      <c r="V4" s="61"/>
      <c r="W4" s="1"/>
      <c r="X4" s="1"/>
    </row>
    <row r="5" spans="1:24" ht="13.5" customHeight="1">
      <c r="A5" s="18"/>
      <c r="B5" s="18"/>
      <c r="D5" s="51"/>
      <c r="E5" s="51"/>
      <c r="F5" s="51"/>
      <c r="G5" s="62"/>
      <c r="H5" s="62"/>
      <c r="I5" s="62"/>
      <c r="J5" s="62"/>
      <c r="K5" s="62"/>
      <c r="L5" s="53"/>
      <c r="M5" s="53"/>
      <c r="N5" s="53"/>
      <c r="O5" s="179"/>
      <c r="P5" s="55"/>
      <c r="Q5" s="55"/>
      <c r="R5" s="55"/>
      <c r="S5" s="55"/>
      <c r="T5" s="56"/>
      <c r="U5" s="53"/>
      <c r="V5" s="57"/>
      <c r="W5" s="1"/>
      <c r="X5" s="1"/>
    </row>
    <row r="6" spans="1:24" ht="13.5" customHeight="1">
      <c r="A6" s="19"/>
      <c r="B6" s="19"/>
      <c r="C6" s="108" t="s">
        <v>2</v>
      </c>
      <c r="D6" s="109"/>
      <c r="E6" s="110"/>
      <c r="F6" s="327" t="s">
        <v>11</v>
      </c>
      <c r="G6" s="327"/>
      <c r="H6" s="327"/>
      <c r="I6" s="328"/>
      <c r="J6" s="328"/>
      <c r="K6" s="328"/>
      <c r="L6" s="328"/>
      <c r="M6" s="111"/>
      <c r="N6" s="111"/>
      <c r="O6" s="181"/>
      <c r="P6" s="112" t="s">
        <v>34</v>
      </c>
      <c r="Q6" s="112" t="s">
        <v>34</v>
      </c>
      <c r="R6" s="112" t="s">
        <v>35</v>
      </c>
      <c r="S6" s="112" t="s">
        <v>137</v>
      </c>
      <c r="T6" s="113"/>
      <c r="U6" s="114"/>
      <c r="V6" s="28"/>
      <c r="W6" s="1"/>
      <c r="X6" s="1"/>
    </row>
    <row r="7" spans="1:24" ht="13.5" customHeight="1" thickBot="1">
      <c r="A7" s="20" t="s">
        <v>0</v>
      </c>
      <c r="B7" s="20" t="s">
        <v>1</v>
      </c>
      <c r="C7" s="30"/>
      <c r="D7" s="115" t="s">
        <v>25</v>
      </c>
      <c r="E7" s="116"/>
      <c r="F7" s="272" t="s">
        <v>26</v>
      </c>
      <c r="G7" s="117">
        <v>1</v>
      </c>
      <c r="H7" s="117">
        <v>2</v>
      </c>
      <c r="I7" s="117">
        <v>3</v>
      </c>
      <c r="J7" s="117">
        <v>4</v>
      </c>
      <c r="K7" s="117">
        <v>5</v>
      </c>
      <c r="L7" s="117">
        <v>6</v>
      </c>
      <c r="M7" s="117">
        <v>7</v>
      </c>
      <c r="N7" s="118"/>
      <c r="O7" s="182"/>
      <c r="P7" s="119" t="s">
        <v>33</v>
      </c>
      <c r="Q7" s="119" t="s">
        <v>32</v>
      </c>
      <c r="R7" s="119" t="s">
        <v>27</v>
      </c>
      <c r="S7" s="119" t="s">
        <v>138</v>
      </c>
      <c r="T7" s="120" t="s">
        <v>4</v>
      </c>
      <c r="U7" s="121"/>
      <c r="V7" s="28"/>
      <c r="W7" s="1"/>
      <c r="X7" s="1"/>
    </row>
    <row r="8" spans="1:24" ht="13.5" customHeight="1">
      <c r="A8" s="21"/>
      <c r="B8" s="21"/>
      <c r="C8" s="22"/>
      <c r="D8" s="23"/>
      <c r="E8" s="23"/>
      <c r="F8" s="223"/>
      <c r="G8" s="24"/>
      <c r="H8" s="24"/>
      <c r="I8" s="24"/>
      <c r="J8" s="24"/>
      <c r="K8" s="24"/>
      <c r="L8" s="24"/>
      <c r="M8" s="24"/>
      <c r="N8" s="24"/>
      <c r="O8" s="183"/>
      <c r="P8" s="25"/>
      <c r="Q8" s="25">
        <v>9999</v>
      </c>
      <c r="R8" s="25">
        <v>9999</v>
      </c>
      <c r="S8" s="25"/>
      <c r="T8" s="26"/>
      <c r="U8" s="27"/>
      <c r="V8" s="28"/>
      <c r="W8" s="1"/>
      <c r="X8" s="1"/>
    </row>
    <row r="9" spans="1:24" s="9" customFormat="1" ht="13.5" customHeight="1">
      <c r="A9" s="29">
        <v>1</v>
      </c>
      <c r="B9" s="63">
        <v>6</v>
      </c>
      <c r="C9" s="184" t="s">
        <v>136</v>
      </c>
      <c r="D9" s="185"/>
      <c r="E9" s="185"/>
      <c r="F9" s="185"/>
      <c r="G9" s="64"/>
      <c r="H9" s="64"/>
      <c r="I9" s="184">
        <v>2002</v>
      </c>
      <c r="J9" s="174" t="s">
        <v>73</v>
      </c>
      <c r="K9" s="66"/>
      <c r="L9" s="64"/>
      <c r="M9" s="64"/>
      <c r="N9" s="64"/>
      <c r="O9" s="47"/>
      <c r="P9" s="67">
        <v>124.19999999999999</v>
      </c>
      <c r="Q9" s="67">
        <v>123.25</v>
      </c>
      <c r="R9" s="67">
        <v>247.45</v>
      </c>
      <c r="S9" s="67" t="s">
        <v>139</v>
      </c>
      <c r="T9" s="68" t="s">
        <v>74</v>
      </c>
      <c r="U9" s="68"/>
      <c r="W9" s="1"/>
      <c r="X9" s="1"/>
    </row>
    <row r="10" spans="1:24" s="9" customFormat="1" ht="13.5" customHeight="1" outlineLevel="1">
      <c r="A10" s="29"/>
      <c r="B10" s="63"/>
      <c r="C10" s="69"/>
      <c r="D10" s="47" t="s">
        <v>135</v>
      </c>
      <c r="E10" s="63">
        <v>5</v>
      </c>
      <c r="F10" s="273">
        <v>2.8</v>
      </c>
      <c r="G10" s="71">
        <v>5</v>
      </c>
      <c r="H10" s="71">
        <v>5</v>
      </c>
      <c r="I10" s="71">
        <v>5.5</v>
      </c>
      <c r="J10" s="71">
        <v>5.5</v>
      </c>
      <c r="K10" s="71">
        <v>5</v>
      </c>
      <c r="L10" s="71">
        <v>5</v>
      </c>
      <c r="M10" s="71">
        <v>5</v>
      </c>
      <c r="N10" s="72">
        <v>15</v>
      </c>
      <c r="O10" s="73">
        <v>42</v>
      </c>
      <c r="P10" s="86">
        <v>124.19999999999999</v>
      </c>
      <c r="Q10" s="86">
        <v>123.25</v>
      </c>
      <c r="R10" s="86">
        <v>247.45</v>
      </c>
      <c r="S10" s="86"/>
      <c r="T10" s="74"/>
      <c r="U10" s="68"/>
      <c r="V10" s="34"/>
      <c r="W10" s="1"/>
      <c r="X10" s="1"/>
    </row>
    <row r="11" spans="1:24" s="9" customFormat="1" ht="13.5" customHeight="1" outlineLevel="1">
      <c r="A11" s="29"/>
      <c r="B11" s="63"/>
      <c r="C11" s="69"/>
      <c r="D11" s="47" t="s">
        <v>134</v>
      </c>
      <c r="E11" s="63">
        <v>5</v>
      </c>
      <c r="F11" s="273">
        <v>2.4</v>
      </c>
      <c r="G11" s="71">
        <v>6</v>
      </c>
      <c r="H11" s="71">
        <v>5.5</v>
      </c>
      <c r="I11" s="71">
        <v>6</v>
      </c>
      <c r="J11" s="71">
        <v>6</v>
      </c>
      <c r="K11" s="71">
        <v>6</v>
      </c>
      <c r="L11" s="71">
        <v>6</v>
      </c>
      <c r="M11" s="71">
        <v>6</v>
      </c>
      <c r="N11" s="72">
        <v>18</v>
      </c>
      <c r="O11" s="73">
        <v>43.199999999999996</v>
      </c>
      <c r="P11" s="86">
        <v>124.19999999999999</v>
      </c>
      <c r="Q11" s="86">
        <v>123.25</v>
      </c>
      <c r="R11" s="86">
        <v>247.45</v>
      </c>
      <c r="S11" s="86"/>
      <c r="T11" s="85"/>
      <c r="U11" s="68"/>
      <c r="V11" s="34"/>
      <c r="W11" s="1"/>
      <c r="X11" s="1"/>
    </row>
    <row r="12" spans="2:24" ht="13.5" customHeight="1" outlineLevel="1">
      <c r="B12" s="75"/>
      <c r="C12" s="76"/>
      <c r="D12" s="47" t="s">
        <v>130</v>
      </c>
      <c r="E12" s="63">
        <v>5</v>
      </c>
      <c r="F12" s="273">
        <v>2</v>
      </c>
      <c r="G12" s="71">
        <v>6.5</v>
      </c>
      <c r="H12" s="71">
        <v>6.5</v>
      </c>
      <c r="I12" s="71">
        <v>6.5</v>
      </c>
      <c r="J12" s="71">
        <v>6</v>
      </c>
      <c r="K12" s="71">
        <v>6</v>
      </c>
      <c r="L12" s="71">
        <v>6.5</v>
      </c>
      <c r="M12" s="71">
        <v>6.5</v>
      </c>
      <c r="N12" s="72">
        <v>19.5</v>
      </c>
      <c r="O12" s="73">
        <v>39</v>
      </c>
      <c r="P12" s="86">
        <v>124.19999999999999</v>
      </c>
      <c r="Q12" s="86">
        <v>123.25</v>
      </c>
      <c r="R12" s="86">
        <v>247.45</v>
      </c>
      <c r="S12" s="86"/>
      <c r="T12" s="85"/>
      <c r="U12" s="77"/>
      <c r="V12" s="8"/>
      <c r="W12" s="1"/>
      <c r="X12" s="1"/>
    </row>
    <row r="13" spans="2:24" ht="13.5" customHeight="1" outlineLevel="1">
      <c r="B13" s="75"/>
      <c r="C13" s="79"/>
      <c r="D13" s="80" t="s">
        <v>3</v>
      </c>
      <c r="E13" s="65"/>
      <c r="F13" s="271">
        <v>7.199999999999999</v>
      </c>
      <c r="G13" s="82">
        <v>7.6</v>
      </c>
      <c r="H13" s="83">
        <v>0.40000000000000036</v>
      </c>
      <c r="I13" s="83"/>
      <c r="J13" s="83"/>
      <c r="K13" s="83"/>
      <c r="L13" s="83"/>
      <c r="M13" s="83"/>
      <c r="N13" s="84"/>
      <c r="O13" s="164">
        <v>124.19999999999999</v>
      </c>
      <c r="P13" s="86">
        <v>124.19999999999999</v>
      </c>
      <c r="Q13" s="86">
        <v>123.25</v>
      </c>
      <c r="R13" s="86">
        <v>247.45</v>
      </c>
      <c r="S13" s="86"/>
      <c r="T13" s="78"/>
      <c r="U13" s="77"/>
      <c r="V13" s="8"/>
      <c r="W13" s="1"/>
      <c r="X13" s="1"/>
    </row>
    <row r="14" spans="16:24" ht="13.5" customHeight="1">
      <c r="P14" s="86">
        <v>124.19999999999999</v>
      </c>
      <c r="Q14" s="86">
        <v>123.25</v>
      </c>
      <c r="R14" s="86">
        <v>247.45</v>
      </c>
      <c r="S14" s="86"/>
      <c r="W14" s="1"/>
      <c r="X14" s="1"/>
    </row>
    <row r="15" spans="1:24" s="9" customFormat="1" ht="13.5" customHeight="1">
      <c r="A15" s="29">
        <v>2</v>
      </c>
      <c r="B15" s="63">
        <v>9</v>
      </c>
      <c r="C15" s="184" t="s">
        <v>84</v>
      </c>
      <c r="D15" s="185"/>
      <c r="E15" s="185"/>
      <c r="F15" s="185"/>
      <c r="G15" s="64"/>
      <c r="H15" s="64"/>
      <c r="I15" s="184">
        <v>2002</v>
      </c>
      <c r="J15" s="174" t="s">
        <v>85</v>
      </c>
      <c r="K15" s="66"/>
      <c r="L15" s="64"/>
      <c r="M15" s="64"/>
      <c r="N15" s="64"/>
      <c r="O15" s="47"/>
      <c r="P15" s="67">
        <v>111.95</v>
      </c>
      <c r="Q15" s="67">
        <v>129</v>
      </c>
      <c r="R15" s="67">
        <v>240.95</v>
      </c>
      <c r="S15" s="67" t="s">
        <v>139</v>
      </c>
      <c r="T15" s="68" t="s">
        <v>86</v>
      </c>
      <c r="U15" s="68"/>
      <c r="W15" s="1"/>
      <c r="X15" s="1"/>
    </row>
    <row r="16" spans="1:24" s="9" customFormat="1" ht="13.5" customHeight="1" outlineLevel="1">
      <c r="A16" s="29"/>
      <c r="B16" s="63"/>
      <c r="C16" s="69"/>
      <c r="D16" s="47" t="s">
        <v>132</v>
      </c>
      <c r="E16" s="63">
        <v>5</v>
      </c>
      <c r="F16" s="273">
        <v>2.6</v>
      </c>
      <c r="G16" s="71">
        <v>6</v>
      </c>
      <c r="H16" s="71">
        <v>6.5</v>
      </c>
      <c r="I16" s="71">
        <v>6.5</v>
      </c>
      <c r="J16" s="71">
        <v>7</v>
      </c>
      <c r="K16" s="71">
        <v>5.5</v>
      </c>
      <c r="L16" s="71">
        <v>6</v>
      </c>
      <c r="M16" s="71">
        <v>6</v>
      </c>
      <c r="N16" s="72">
        <v>18.5</v>
      </c>
      <c r="O16" s="73">
        <v>48.1</v>
      </c>
      <c r="P16" s="86">
        <v>111.95</v>
      </c>
      <c r="Q16" s="86">
        <v>129</v>
      </c>
      <c r="R16" s="86">
        <v>240.95</v>
      </c>
      <c r="S16" s="86"/>
      <c r="T16" s="74"/>
      <c r="U16" s="68"/>
      <c r="V16" s="34"/>
      <c r="W16" s="1"/>
      <c r="X16" s="1"/>
    </row>
    <row r="17" spans="1:24" s="9" customFormat="1" ht="13.5" customHeight="1" outlineLevel="1">
      <c r="A17" s="29"/>
      <c r="B17" s="63"/>
      <c r="C17" s="69"/>
      <c r="D17" s="47" t="s">
        <v>133</v>
      </c>
      <c r="E17" s="63">
        <v>5</v>
      </c>
      <c r="F17" s="273">
        <v>2.3</v>
      </c>
      <c r="G17" s="71">
        <v>3</v>
      </c>
      <c r="H17" s="71">
        <v>4</v>
      </c>
      <c r="I17" s="71">
        <v>4</v>
      </c>
      <c r="J17" s="71">
        <v>3</v>
      </c>
      <c r="K17" s="71">
        <v>3.5</v>
      </c>
      <c r="L17" s="71">
        <v>4</v>
      </c>
      <c r="M17" s="71">
        <v>4</v>
      </c>
      <c r="N17" s="72">
        <v>11.5</v>
      </c>
      <c r="O17" s="73">
        <v>26.45</v>
      </c>
      <c r="P17" s="86">
        <v>111.95</v>
      </c>
      <c r="Q17" s="86">
        <v>129</v>
      </c>
      <c r="R17" s="86">
        <v>240.95</v>
      </c>
      <c r="S17" s="86"/>
      <c r="T17" s="85"/>
      <c r="U17" s="68"/>
      <c r="V17" s="34"/>
      <c r="W17" s="1"/>
      <c r="X17" s="1"/>
    </row>
    <row r="18" spans="2:24" ht="13.5" customHeight="1" outlineLevel="1">
      <c r="B18" s="75"/>
      <c r="C18" s="76"/>
      <c r="D18" s="47" t="s">
        <v>54</v>
      </c>
      <c r="E18" s="63">
        <v>5</v>
      </c>
      <c r="F18" s="273">
        <v>2.2</v>
      </c>
      <c r="G18" s="71">
        <v>5.5</v>
      </c>
      <c r="H18" s="71">
        <v>6</v>
      </c>
      <c r="I18" s="71">
        <v>6</v>
      </c>
      <c r="J18" s="71">
        <v>5.5</v>
      </c>
      <c r="K18" s="71">
        <v>5.5</v>
      </c>
      <c r="L18" s="71">
        <v>5.5</v>
      </c>
      <c r="M18" s="71">
        <v>6</v>
      </c>
      <c r="N18" s="72">
        <v>17</v>
      </c>
      <c r="O18" s="73">
        <v>37.400000000000006</v>
      </c>
      <c r="P18" s="86">
        <v>111.95</v>
      </c>
      <c r="Q18" s="86">
        <v>129</v>
      </c>
      <c r="R18" s="86">
        <v>240.95</v>
      </c>
      <c r="S18" s="86"/>
      <c r="T18" s="85"/>
      <c r="U18" s="77"/>
      <c r="V18" s="8"/>
      <c r="W18" s="1"/>
      <c r="X18" s="1"/>
    </row>
    <row r="19" spans="2:24" ht="13.5" customHeight="1" outlineLevel="1">
      <c r="B19" s="75"/>
      <c r="C19" s="79"/>
      <c r="D19" s="80" t="s">
        <v>3</v>
      </c>
      <c r="E19" s="65"/>
      <c r="F19" s="271">
        <v>7.1000000000000005</v>
      </c>
      <c r="G19" s="82">
        <v>7.6</v>
      </c>
      <c r="H19" s="83">
        <v>0.4999999999999991</v>
      </c>
      <c r="I19" s="83"/>
      <c r="J19" s="83"/>
      <c r="K19" s="83"/>
      <c r="L19" s="83"/>
      <c r="M19" s="83"/>
      <c r="N19" s="84"/>
      <c r="O19" s="164">
        <v>111.95</v>
      </c>
      <c r="P19" s="86">
        <v>111.95</v>
      </c>
      <c r="Q19" s="86">
        <v>129</v>
      </c>
      <c r="R19" s="86">
        <v>240.95</v>
      </c>
      <c r="S19" s="86"/>
      <c r="T19" s="78"/>
      <c r="U19" s="77"/>
      <c r="V19" s="8"/>
      <c r="W19" s="1"/>
      <c r="X19" s="1"/>
    </row>
    <row r="20" spans="16:24" ht="13.5" customHeight="1">
      <c r="P20" s="86">
        <v>111.95</v>
      </c>
      <c r="Q20" s="86">
        <v>129</v>
      </c>
      <c r="R20" s="86">
        <v>240.95</v>
      </c>
      <c r="S20" s="86"/>
      <c r="W20" s="1"/>
      <c r="X20" s="1"/>
    </row>
    <row r="21" spans="1:24" s="9" customFormat="1" ht="13.5" customHeight="1">
      <c r="A21" s="29">
        <v>3</v>
      </c>
      <c r="B21" s="63">
        <v>10</v>
      </c>
      <c r="C21" s="184" t="s">
        <v>128</v>
      </c>
      <c r="D21" s="185"/>
      <c r="E21" s="185"/>
      <c r="F21" s="185"/>
      <c r="G21" s="64"/>
      <c r="H21" s="64"/>
      <c r="I21" s="184">
        <v>2001</v>
      </c>
      <c r="J21" s="174" t="s">
        <v>64</v>
      </c>
      <c r="K21" s="66"/>
      <c r="L21" s="64"/>
      <c r="M21" s="64"/>
      <c r="N21" s="64"/>
      <c r="O21" s="47"/>
      <c r="P21" s="67">
        <v>106.60000000000001</v>
      </c>
      <c r="Q21" s="67">
        <v>129.05</v>
      </c>
      <c r="R21" s="67">
        <v>235.65000000000003</v>
      </c>
      <c r="S21" s="67" t="s">
        <v>139</v>
      </c>
      <c r="T21" s="68" t="s">
        <v>129</v>
      </c>
      <c r="U21" s="68"/>
      <c r="W21" s="1"/>
      <c r="X21" s="1"/>
    </row>
    <row r="22" spans="1:24" s="9" customFormat="1" ht="13.5" customHeight="1" outlineLevel="1">
      <c r="A22" s="29"/>
      <c r="B22" s="63"/>
      <c r="C22" s="69"/>
      <c r="D22" s="47" t="s">
        <v>132</v>
      </c>
      <c r="E22" s="63">
        <v>5</v>
      </c>
      <c r="F22" s="273">
        <v>1.6</v>
      </c>
      <c r="G22" s="71">
        <v>5</v>
      </c>
      <c r="H22" s="71">
        <v>6</v>
      </c>
      <c r="I22" s="71">
        <v>6</v>
      </c>
      <c r="J22" s="71">
        <v>6</v>
      </c>
      <c r="K22" s="71">
        <v>6</v>
      </c>
      <c r="L22" s="71">
        <v>5</v>
      </c>
      <c r="M22" s="71">
        <v>5</v>
      </c>
      <c r="N22" s="72">
        <v>17</v>
      </c>
      <c r="O22" s="73">
        <v>27.200000000000003</v>
      </c>
      <c r="P22" s="86">
        <v>106.60000000000001</v>
      </c>
      <c r="Q22" s="86">
        <v>129.05</v>
      </c>
      <c r="R22" s="86">
        <v>235.65000000000003</v>
      </c>
      <c r="S22" s="86"/>
      <c r="T22" s="74"/>
      <c r="U22" s="68"/>
      <c r="V22" s="34"/>
      <c r="W22" s="1"/>
      <c r="X22" s="1"/>
    </row>
    <row r="23" spans="1:24" s="9" customFormat="1" ht="13.5" customHeight="1" outlineLevel="1">
      <c r="A23" s="29"/>
      <c r="B23" s="63"/>
      <c r="C23" s="69"/>
      <c r="D23" s="47" t="s">
        <v>61</v>
      </c>
      <c r="E23" s="63">
        <v>5</v>
      </c>
      <c r="F23" s="273">
        <v>2.2</v>
      </c>
      <c r="G23" s="71">
        <v>5.5</v>
      </c>
      <c r="H23" s="71">
        <v>6</v>
      </c>
      <c r="I23" s="71">
        <v>5.5</v>
      </c>
      <c r="J23" s="71">
        <v>5.5</v>
      </c>
      <c r="K23" s="71">
        <v>6</v>
      </c>
      <c r="L23" s="71">
        <v>5.5</v>
      </c>
      <c r="M23" s="71">
        <v>6</v>
      </c>
      <c r="N23" s="72">
        <v>17</v>
      </c>
      <c r="O23" s="73">
        <v>37.400000000000006</v>
      </c>
      <c r="P23" s="86">
        <v>106.60000000000001</v>
      </c>
      <c r="Q23" s="86">
        <v>129.05</v>
      </c>
      <c r="R23" s="86">
        <v>235.65000000000003</v>
      </c>
      <c r="S23" s="86"/>
      <c r="T23" s="85"/>
      <c r="U23" s="68"/>
      <c r="V23" s="34"/>
      <c r="W23" s="1"/>
      <c r="X23" s="1"/>
    </row>
    <row r="24" spans="2:24" ht="13.5" customHeight="1" outlineLevel="1">
      <c r="B24" s="75"/>
      <c r="C24" s="76"/>
      <c r="D24" s="47" t="s">
        <v>134</v>
      </c>
      <c r="E24" s="63">
        <v>5</v>
      </c>
      <c r="F24" s="273">
        <v>2.4</v>
      </c>
      <c r="G24" s="71">
        <v>5</v>
      </c>
      <c r="H24" s="71">
        <v>7</v>
      </c>
      <c r="I24" s="71">
        <v>6</v>
      </c>
      <c r="J24" s="71">
        <v>6</v>
      </c>
      <c r="K24" s="71">
        <v>5</v>
      </c>
      <c r="L24" s="71">
        <v>5.5</v>
      </c>
      <c r="M24" s="71">
        <v>6</v>
      </c>
      <c r="N24" s="72">
        <v>17.5</v>
      </c>
      <c r="O24" s="73">
        <v>42</v>
      </c>
      <c r="P24" s="86">
        <v>106.60000000000001</v>
      </c>
      <c r="Q24" s="86">
        <v>129.05</v>
      </c>
      <c r="R24" s="86">
        <v>235.65000000000003</v>
      </c>
      <c r="S24" s="86"/>
      <c r="T24" s="85"/>
      <c r="U24" s="77"/>
      <c r="V24" s="8"/>
      <c r="W24" s="1"/>
      <c r="X24" s="1"/>
    </row>
    <row r="25" spans="2:24" ht="12.75" customHeight="1" outlineLevel="1">
      <c r="B25" s="75"/>
      <c r="C25" s="79"/>
      <c r="D25" s="80" t="s">
        <v>3</v>
      </c>
      <c r="E25" s="65"/>
      <c r="F25" s="271">
        <v>6.2</v>
      </c>
      <c r="G25" s="82">
        <v>7.6</v>
      </c>
      <c r="H25" s="83">
        <v>1.3999999999999995</v>
      </c>
      <c r="I25" s="83"/>
      <c r="J25" s="83"/>
      <c r="K25" s="83"/>
      <c r="L25" s="83"/>
      <c r="M25" s="83"/>
      <c r="N25" s="84"/>
      <c r="O25" s="164">
        <v>106.60000000000001</v>
      </c>
      <c r="P25" s="86">
        <v>106.60000000000001</v>
      </c>
      <c r="Q25" s="86">
        <v>129.05</v>
      </c>
      <c r="R25" s="86">
        <v>235.65000000000003</v>
      </c>
      <c r="S25" s="86"/>
      <c r="T25" s="78"/>
      <c r="U25" s="77"/>
      <c r="V25" s="8"/>
      <c r="W25" s="1"/>
      <c r="X25" s="1"/>
    </row>
    <row r="26" spans="16:24" ht="13.5" customHeight="1">
      <c r="P26" s="86">
        <v>106.60000000000001</v>
      </c>
      <c r="Q26" s="86">
        <v>129.05</v>
      </c>
      <c r="R26" s="86">
        <v>235.65000000000003</v>
      </c>
      <c r="S26" s="86"/>
      <c r="W26" s="1"/>
      <c r="X26" s="1"/>
    </row>
    <row r="27" spans="1:24" s="9" customFormat="1" ht="13.5" customHeight="1">
      <c r="A27" s="29">
        <v>4</v>
      </c>
      <c r="B27" s="63">
        <v>5</v>
      </c>
      <c r="C27" s="184" t="s">
        <v>80</v>
      </c>
      <c r="D27" s="185"/>
      <c r="E27" s="185"/>
      <c r="F27" s="185"/>
      <c r="G27" s="64"/>
      <c r="H27" s="64"/>
      <c r="I27" s="184">
        <v>2001</v>
      </c>
      <c r="J27" s="174" t="s">
        <v>81</v>
      </c>
      <c r="K27" s="66"/>
      <c r="L27" s="64"/>
      <c r="M27" s="64"/>
      <c r="N27" s="64"/>
      <c r="O27" s="47"/>
      <c r="P27" s="67">
        <v>109.8</v>
      </c>
      <c r="Q27" s="67">
        <v>123</v>
      </c>
      <c r="R27" s="67">
        <v>232.8</v>
      </c>
      <c r="S27" s="67" t="s">
        <v>139</v>
      </c>
      <c r="T27" s="68" t="s">
        <v>82</v>
      </c>
      <c r="U27" s="68"/>
      <c r="W27" s="1"/>
      <c r="X27" s="1"/>
    </row>
    <row r="28" spans="1:24" s="9" customFormat="1" ht="13.5" customHeight="1" outlineLevel="1">
      <c r="A28" s="29"/>
      <c r="B28" s="63"/>
      <c r="C28" s="69"/>
      <c r="D28" s="47" t="s">
        <v>52</v>
      </c>
      <c r="E28" s="63">
        <v>5</v>
      </c>
      <c r="F28" s="273">
        <v>2.1</v>
      </c>
      <c r="G28" s="71">
        <v>4.5</v>
      </c>
      <c r="H28" s="71">
        <v>5</v>
      </c>
      <c r="I28" s="71">
        <v>4.5</v>
      </c>
      <c r="J28" s="71">
        <v>4.5</v>
      </c>
      <c r="K28" s="71">
        <v>5</v>
      </c>
      <c r="L28" s="71">
        <v>4.5</v>
      </c>
      <c r="M28" s="71">
        <v>5</v>
      </c>
      <c r="N28" s="72">
        <v>14</v>
      </c>
      <c r="O28" s="73">
        <v>29.400000000000002</v>
      </c>
      <c r="P28" s="86">
        <v>109.8</v>
      </c>
      <c r="Q28" s="86">
        <v>123</v>
      </c>
      <c r="R28" s="86">
        <v>232.8</v>
      </c>
      <c r="S28" s="86"/>
      <c r="T28" s="74"/>
      <c r="U28" s="68"/>
      <c r="V28" s="34"/>
      <c r="W28" s="1"/>
      <c r="X28" s="1"/>
    </row>
    <row r="29" spans="1:24" s="9" customFormat="1" ht="13.5" customHeight="1" outlineLevel="1">
      <c r="A29" s="29"/>
      <c r="B29" s="63"/>
      <c r="C29" s="69"/>
      <c r="D29" s="47" t="s">
        <v>53</v>
      </c>
      <c r="E29" s="63">
        <v>5</v>
      </c>
      <c r="F29" s="273">
        <v>2.4</v>
      </c>
      <c r="G29" s="71">
        <v>5</v>
      </c>
      <c r="H29" s="71">
        <v>4</v>
      </c>
      <c r="I29" s="71">
        <v>5.5</v>
      </c>
      <c r="J29" s="71">
        <v>6</v>
      </c>
      <c r="K29" s="71">
        <v>5.5</v>
      </c>
      <c r="L29" s="71">
        <v>5</v>
      </c>
      <c r="M29" s="71">
        <v>6</v>
      </c>
      <c r="N29" s="72">
        <v>16</v>
      </c>
      <c r="O29" s="73">
        <v>38.4</v>
      </c>
      <c r="P29" s="86">
        <v>109.8</v>
      </c>
      <c r="Q29" s="86">
        <v>123</v>
      </c>
      <c r="R29" s="86">
        <v>232.8</v>
      </c>
      <c r="S29" s="86"/>
      <c r="T29" s="85"/>
      <c r="U29" s="68"/>
      <c r="V29" s="34"/>
      <c r="W29" s="1"/>
      <c r="X29" s="1"/>
    </row>
    <row r="30" spans="2:24" ht="13.5" customHeight="1" outlineLevel="1">
      <c r="B30" s="75"/>
      <c r="C30" s="76"/>
      <c r="D30" s="47" t="s">
        <v>134</v>
      </c>
      <c r="E30" s="63">
        <v>5</v>
      </c>
      <c r="F30" s="273">
        <v>2.4</v>
      </c>
      <c r="G30" s="71">
        <v>6</v>
      </c>
      <c r="H30" s="71">
        <v>6</v>
      </c>
      <c r="I30" s="71">
        <v>5.5</v>
      </c>
      <c r="J30" s="71">
        <v>5.5</v>
      </c>
      <c r="K30" s="71">
        <v>5</v>
      </c>
      <c r="L30" s="71">
        <v>6</v>
      </c>
      <c r="M30" s="71">
        <v>6</v>
      </c>
      <c r="N30" s="72">
        <v>17.5</v>
      </c>
      <c r="O30" s="73">
        <v>42</v>
      </c>
      <c r="P30" s="86">
        <v>109.8</v>
      </c>
      <c r="Q30" s="86">
        <v>123</v>
      </c>
      <c r="R30" s="86">
        <v>232.8</v>
      </c>
      <c r="S30" s="86"/>
      <c r="T30" s="85"/>
      <c r="U30" s="77"/>
      <c r="V30" s="8"/>
      <c r="W30" s="1"/>
      <c r="X30" s="1"/>
    </row>
    <row r="31" spans="2:24" ht="13.5" customHeight="1" outlineLevel="1">
      <c r="B31" s="75"/>
      <c r="C31" s="79"/>
      <c r="D31" s="80" t="s">
        <v>3</v>
      </c>
      <c r="E31" s="65"/>
      <c r="F31" s="271">
        <v>6.9</v>
      </c>
      <c r="G31" s="82">
        <v>7.6</v>
      </c>
      <c r="H31" s="83">
        <v>0.6999999999999993</v>
      </c>
      <c r="I31" s="83"/>
      <c r="J31" s="83"/>
      <c r="K31" s="83"/>
      <c r="L31" s="83"/>
      <c r="M31" s="83"/>
      <c r="N31" s="84"/>
      <c r="O31" s="164">
        <v>109.8</v>
      </c>
      <c r="P31" s="86">
        <v>109.8</v>
      </c>
      <c r="Q31" s="86">
        <v>123</v>
      </c>
      <c r="R31" s="86">
        <v>232.8</v>
      </c>
      <c r="S31" s="86"/>
      <c r="T31" s="78"/>
      <c r="U31" s="77"/>
      <c r="V31" s="8"/>
      <c r="W31" s="1"/>
      <c r="X31" s="1"/>
    </row>
    <row r="32" spans="16:24" ht="13.5" customHeight="1">
      <c r="P32" s="86">
        <v>109.8</v>
      </c>
      <c r="Q32" s="86">
        <v>123</v>
      </c>
      <c r="R32" s="86">
        <v>232.8</v>
      </c>
      <c r="S32" s="86"/>
      <c r="W32" s="1"/>
      <c r="X32" s="1"/>
    </row>
    <row r="33" spans="1:24" s="9" customFormat="1" ht="13.5" customHeight="1">
      <c r="A33" s="29">
        <v>5</v>
      </c>
      <c r="B33" s="63">
        <v>7</v>
      </c>
      <c r="C33" s="184" t="s">
        <v>105</v>
      </c>
      <c r="D33" s="185"/>
      <c r="E33" s="185"/>
      <c r="F33" s="185"/>
      <c r="G33" s="64"/>
      <c r="H33" s="64"/>
      <c r="I33" s="184">
        <v>2001</v>
      </c>
      <c r="J33" s="174" t="s">
        <v>85</v>
      </c>
      <c r="K33" s="66"/>
      <c r="L33" s="64"/>
      <c r="M33" s="64"/>
      <c r="N33" s="64"/>
      <c r="O33" s="47"/>
      <c r="P33" s="67">
        <v>107.75</v>
      </c>
      <c r="Q33" s="67">
        <v>125.05</v>
      </c>
      <c r="R33" s="67">
        <v>232.8</v>
      </c>
      <c r="S33" s="67" t="s">
        <v>139</v>
      </c>
      <c r="T33" s="68" t="s">
        <v>86</v>
      </c>
      <c r="U33" s="68"/>
      <c r="W33" s="1"/>
      <c r="X33" s="1"/>
    </row>
    <row r="34" spans="1:24" s="9" customFormat="1" ht="13.5" customHeight="1" outlineLevel="1">
      <c r="A34" s="29"/>
      <c r="B34" s="63"/>
      <c r="C34" s="69"/>
      <c r="D34" s="47" t="s">
        <v>132</v>
      </c>
      <c r="E34" s="63">
        <v>5</v>
      </c>
      <c r="F34" s="273">
        <v>2.6</v>
      </c>
      <c r="G34" s="71">
        <v>3.5</v>
      </c>
      <c r="H34" s="71">
        <v>4.5</v>
      </c>
      <c r="I34" s="71">
        <v>4</v>
      </c>
      <c r="J34" s="71">
        <v>4</v>
      </c>
      <c r="K34" s="71">
        <v>3.5</v>
      </c>
      <c r="L34" s="71">
        <v>4.5</v>
      </c>
      <c r="M34" s="71">
        <v>4.5</v>
      </c>
      <c r="N34" s="72">
        <v>12.5</v>
      </c>
      <c r="O34" s="73">
        <v>32.5</v>
      </c>
      <c r="P34" s="86">
        <v>107.75</v>
      </c>
      <c r="Q34" s="86">
        <v>125.05</v>
      </c>
      <c r="R34" s="86">
        <v>232.8</v>
      </c>
      <c r="S34" s="86"/>
      <c r="T34" s="74"/>
      <c r="U34" s="68"/>
      <c r="V34" s="34"/>
      <c r="W34" s="1"/>
      <c r="X34" s="1"/>
    </row>
    <row r="35" spans="1:24" s="9" customFormat="1" ht="13.5" customHeight="1" outlineLevel="1">
      <c r="A35" s="29"/>
      <c r="B35" s="63"/>
      <c r="C35" s="69"/>
      <c r="D35" s="47" t="s">
        <v>131</v>
      </c>
      <c r="E35" s="63">
        <v>7</v>
      </c>
      <c r="F35" s="273">
        <v>2.7</v>
      </c>
      <c r="G35" s="71">
        <v>6</v>
      </c>
      <c r="H35" s="71">
        <v>6.5</v>
      </c>
      <c r="I35" s="71">
        <v>6.5</v>
      </c>
      <c r="J35" s="71">
        <v>5</v>
      </c>
      <c r="K35" s="71">
        <v>6</v>
      </c>
      <c r="L35" s="71">
        <v>6</v>
      </c>
      <c r="M35" s="71">
        <v>6.5</v>
      </c>
      <c r="N35" s="72">
        <v>18.5</v>
      </c>
      <c r="O35" s="73">
        <v>49.95</v>
      </c>
      <c r="P35" s="86">
        <v>107.75</v>
      </c>
      <c r="Q35" s="86">
        <v>125.05</v>
      </c>
      <c r="R35" s="86">
        <v>232.8</v>
      </c>
      <c r="S35" s="86"/>
      <c r="T35" s="85"/>
      <c r="U35" s="68"/>
      <c r="V35" s="34"/>
      <c r="W35" s="1"/>
      <c r="X35" s="1"/>
    </row>
    <row r="36" spans="2:24" ht="13.5" customHeight="1" outlineLevel="1">
      <c r="B36" s="75"/>
      <c r="C36" s="76"/>
      <c r="D36" s="47" t="s">
        <v>133</v>
      </c>
      <c r="E36" s="63">
        <v>5</v>
      </c>
      <c r="F36" s="273">
        <v>2.3</v>
      </c>
      <c r="G36" s="71">
        <v>3.5</v>
      </c>
      <c r="H36" s="71">
        <v>3.5</v>
      </c>
      <c r="I36" s="71">
        <v>4</v>
      </c>
      <c r="J36" s="71">
        <v>4</v>
      </c>
      <c r="K36" s="71">
        <v>3.5</v>
      </c>
      <c r="L36" s="71">
        <v>3.5</v>
      </c>
      <c r="M36" s="71">
        <v>4</v>
      </c>
      <c r="N36" s="72">
        <v>11</v>
      </c>
      <c r="O36" s="73">
        <v>25.299999999999997</v>
      </c>
      <c r="P36" s="86">
        <v>107.75</v>
      </c>
      <c r="Q36" s="86">
        <v>125.05</v>
      </c>
      <c r="R36" s="86">
        <v>232.8</v>
      </c>
      <c r="S36" s="86"/>
      <c r="T36" s="85"/>
      <c r="U36" s="77"/>
      <c r="V36" s="8"/>
      <c r="W36" s="1"/>
      <c r="X36" s="1"/>
    </row>
    <row r="37" spans="2:24" ht="13.5" customHeight="1" outlineLevel="1">
      <c r="B37" s="75"/>
      <c r="C37" s="79"/>
      <c r="D37" s="80" t="s">
        <v>3</v>
      </c>
      <c r="E37" s="65"/>
      <c r="F37" s="271">
        <v>7.6000000000000005</v>
      </c>
      <c r="G37" s="82">
        <v>7.6</v>
      </c>
      <c r="H37" s="83">
        <v>-8.881784197001252E-16</v>
      </c>
      <c r="I37" s="83"/>
      <c r="J37" s="83"/>
      <c r="K37" s="83"/>
      <c r="L37" s="83"/>
      <c r="M37" s="83"/>
      <c r="N37" s="84"/>
      <c r="O37" s="164">
        <v>107.75</v>
      </c>
      <c r="P37" s="86">
        <v>107.75</v>
      </c>
      <c r="Q37" s="86">
        <v>125.05</v>
      </c>
      <c r="R37" s="86">
        <v>232.8</v>
      </c>
      <c r="S37" s="86"/>
      <c r="T37" s="78"/>
      <c r="U37" s="77"/>
      <c r="V37" s="8"/>
      <c r="W37" s="1"/>
      <c r="X37" s="1"/>
    </row>
    <row r="38" spans="16:24" ht="13.5" customHeight="1">
      <c r="P38" s="86">
        <v>107.75</v>
      </c>
      <c r="Q38" s="86">
        <v>125.05</v>
      </c>
      <c r="R38" s="86">
        <v>232.8</v>
      </c>
      <c r="S38" s="86"/>
      <c r="W38" s="1"/>
      <c r="X38" s="1"/>
    </row>
    <row r="39" spans="1:24" s="9" customFormat="1" ht="13.5" customHeight="1">
      <c r="A39" s="29">
        <v>6</v>
      </c>
      <c r="B39" s="63">
        <v>1</v>
      </c>
      <c r="C39" s="184" t="s">
        <v>110</v>
      </c>
      <c r="D39" s="185"/>
      <c r="E39" s="185"/>
      <c r="F39" s="185"/>
      <c r="G39" s="64"/>
      <c r="H39" s="64"/>
      <c r="I39" s="184">
        <v>2002</v>
      </c>
      <c r="J39" s="174" t="s">
        <v>87</v>
      </c>
      <c r="K39" s="66"/>
      <c r="L39" s="64"/>
      <c r="M39" s="64"/>
      <c r="N39" s="64"/>
      <c r="O39" s="47"/>
      <c r="P39" s="67">
        <v>111.9</v>
      </c>
      <c r="Q39" s="67">
        <v>116.35</v>
      </c>
      <c r="R39" s="67">
        <v>228.25</v>
      </c>
      <c r="S39" s="67" t="s">
        <v>139</v>
      </c>
      <c r="T39" s="68" t="s">
        <v>115</v>
      </c>
      <c r="U39" s="68"/>
      <c r="W39" s="1"/>
      <c r="X39" s="1"/>
    </row>
    <row r="40" spans="1:24" s="9" customFormat="1" ht="13.5" customHeight="1" outlineLevel="1">
      <c r="A40" s="29"/>
      <c r="B40" s="63"/>
      <c r="C40" s="69"/>
      <c r="D40" s="47" t="s">
        <v>61</v>
      </c>
      <c r="E40" s="63">
        <v>5</v>
      </c>
      <c r="F40" s="273">
        <v>2.2</v>
      </c>
      <c r="G40" s="71">
        <v>7</v>
      </c>
      <c r="H40" s="71">
        <v>7</v>
      </c>
      <c r="I40" s="71">
        <v>7.5</v>
      </c>
      <c r="J40" s="71">
        <v>6.5</v>
      </c>
      <c r="K40" s="71">
        <v>6.5</v>
      </c>
      <c r="L40" s="71">
        <v>7.5</v>
      </c>
      <c r="M40" s="71">
        <v>7</v>
      </c>
      <c r="N40" s="72">
        <v>21</v>
      </c>
      <c r="O40" s="73">
        <v>46.2</v>
      </c>
      <c r="P40" s="86">
        <v>111.9</v>
      </c>
      <c r="Q40" s="86">
        <v>116.35</v>
      </c>
      <c r="R40" s="86">
        <v>228.25</v>
      </c>
      <c r="S40" s="86"/>
      <c r="T40" s="74"/>
      <c r="U40" s="68"/>
      <c r="V40" s="34"/>
      <c r="W40" s="1"/>
      <c r="X40" s="1"/>
    </row>
    <row r="41" spans="1:24" s="9" customFormat="1" ht="13.5" customHeight="1" outlineLevel="1">
      <c r="A41" s="29"/>
      <c r="B41" s="63"/>
      <c r="C41" s="69"/>
      <c r="D41" s="47" t="s">
        <v>134</v>
      </c>
      <c r="E41" s="63">
        <v>5</v>
      </c>
      <c r="F41" s="273">
        <v>2.4</v>
      </c>
      <c r="G41" s="71">
        <v>4</v>
      </c>
      <c r="H41" s="71">
        <v>4.5</v>
      </c>
      <c r="I41" s="71">
        <v>4</v>
      </c>
      <c r="J41" s="71">
        <v>4.5</v>
      </c>
      <c r="K41" s="71">
        <v>4</v>
      </c>
      <c r="L41" s="71">
        <v>4</v>
      </c>
      <c r="M41" s="71">
        <v>4.5</v>
      </c>
      <c r="N41" s="72">
        <v>12.5</v>
      </c>
      <c r="O41" s="73">
        <v>30</v>
      </c>
      <c r="P41" s="86">
        <v>111.9</v>
      </c>
      <c r="Q41" s="86">
        <v>116.35</v>
      </c>
      <c r="R41" s="86">
        <v>228.25</v>
      </c>
      <c r="S41" s="86"/>
      <c r="T41" s="85"/>
      <c r="U41" s="68"/>
      <c r="V41" s="34"/>
      <c r="W41" s="1"/>
      <c r="X41" s="1"/>
    </row>
    <row r="42" spans="2:24" ht="13.5" customHeight="1" outlineLevel="1">
      <c r="B42" s="75"/>
      <c r="C42" s="76"/>
      <c r="D42" s="47" t="s">
        <v>66</v>
      </c>
      <c r="E42" s="63">
        <v>5</v>
      </c>
      <c r="F42" s="273">
        <v>1.7</v>
      </c>
      <c r="G42" s="71">
        <v>6</v>
      </c>
      <c r="H42" s="71">
        <v>6.5</v>
      </c>
      <c r="I42" s="71">
        <v>7</v>
      </c>
      <c r="J42" s="71">
        <v>7</v>
      </c>
      <c r="K42" s="71">
        <v>7</v>
      </c>
      <c r="L42" s="71">
        <v>7</v>
      </c>
      <c r="M42" s="71">
        <v>7</v>
      </c>
      <c r="N42" s="72">
        <v>21</v>
      </c>
      <c r="O42" s="73">
        <v>35.699999999999996</v>
      </c>
      <c r="P42" s="86">
        <v>111.9</v>
      </c>
      <c r="Q42" s="86">
        <v>116.35</v>
      </c>
      <c r="R42" s="86">
        <v>228.25</v>
      </c>
      <c r="S42" s="86"/>
      <c r="T42" s="85"/>
      <c r="U42" s="77"/>
      <c r="V42" s="8"/>
      <c r="W42" s="1"/>
      <c r="X42" s="1"/>
    </row>
    <row r="43" spans="2:24" ht="13.5" customHeight="1" outlineLevel="1">
      <c r="B43" s="75"/>
      <c r="C43" s="79"/>
      <c r="D43" s="80" t="s">
        <v>3</v>
      </c>
      <c r="E43" s="65"/>
      <c r="F43" s="271">
        <v>6.3</v>
      </c>
      <c r="G43" s="82">
        <v>7.6</v>
      </c>
      <c r="H43" s="83">
        <v>1.2999999999999998</v>
      </c>
      <c r="I43" s="83"/>
      <c r="J43" s="83"/>
      <c r="K43" s="83"/>
      <c r="L43" s="83"/>
      <c r="M43" s="83"/>
      <c r="N43" s="84"/>
      <c r="O43" s="164">
        <v>111.9</v>
      </c>
      <c r="P43" s="86">
        <v>111.9</v>
      </c>
      <c r="Q43" s="86">
        <v>116.35</v>
      </c>
      <c r="R43" s="86">
        <v>228.25</v>
      </c>
      <c r="S43" s="86"/>
      <c r="T43" s="78"/>
      <c r="U43" s="77"/>
      <c r="V43" s="8"/>
      <c r="W43" s="1"/>
      <c r="X43" s="1"/>
    </row>
    <row r="44" spans="16:24" ht="13.5" customHeight="1">
      <c r="P44" s="86">
        <v>111.9</v>
      </c>
      <c r="Q44" s="86">
        <v>116.35</v>
      </c>
      <c r="R44" s="86">
        <v>228.25</v>
      </c>
      <c r="S44" s="86"/>
      <c r="W44" s="1"/>
      <c r="X44" s="1"/>
    </row>
    <row r="45" spans="1:24" s="9" customFormat="1" ht="13.5" customHeight="1">
      <c r="A45" s="29">
        <v>7</v>
      </c>
      <c r="B45" s="63">
        <v>11</v>
      </c>
      <c r="C45" s="184" t="s">
        <v>94</v>
      </c>
      <c r="D45" s="185"/>
      <c r="E45" s="185"/>
      <c r="F45" s="185"/>
      <c r="G45" s="64"/>
      <c r="H45" s="64"/>
      <c r="I45" s="184">
        <v>2001</v>
      </c>
      <c r="J45" s="174" t="s">
        <v>96</v>
      </c>
      <c r="K45" s="66"/>
      <c r="L45" s="64"/>
      <c r="M45" s="64"/>
      <c r="N45" s="64"/>
      <c r="O45" s="47"/>
      <c r="P45" s="67">
        <v>91</v>
      </c>
      <c r="Q45" s="67">
        <v>131.75</v>
      </c>
      <c r="R45" s="67">
        <v>222.75</v>
      </c>
      <c r="S45" s="67" t="s">
        <v>139</v>
      </c>
      <c r="T45" s="68" t="s">
        <v>97</v>
      </c>
      <c r="U45" s="68"/>
      <c r="W45" s="1"/>
      <c r="X45" s="1"/>
    </row>
    <row r="46" spans="1:24" s="9" customFormat="1" ht="13.5" customHeight="1" outlineLevel="1">
      <c r="A46" s="29"/>
      <c r="B46" s="63"/>
      <c r="C46" s="69"/>
      <c r="D46" s="47" t="s">
        <v>131</v>
      </c>
      <c r="E46" s="63">
        <v>7</v>
      </c>
      <c r="F46" s="273">
        <v>2.7</v>
      </c>
      <c r="G46" s="71">
        <v>1.5</v>
      </c>
      <c r="H46" s="71">
        <v>1</v>
      </c>
      <c r="I46" s="71">
        <v>1.5</v>
      </c>
      <c r="J46" s="71">
        <v>1.5</v>
      </c>
      <c r="K46" s="71">
        <v>2</v>
      </c>
      <c r="L46" s="71">
        <v>2</v>
      </c>
      <c r="M46" s="71">
        <v>2</v>
      </c>
      <c r="N46" s="72">
        <v>5</v>
      </c>
      <c r="O46" s="73">
        <v>13.5</v>
      </c>
      <c r="P46" s="86">
        <v>91</v>
      </c>
      <c r="Q46" s="86">
        <v>131.75</v>
      </c>
      <c r="R46" s="86">
        <v>222.75</v>
      </c>
      <c r="S46" s="86"/>
      <c r="T46" s="74"/>
      <c r="U46" s="68"/>
      <c r="V46" s="34"/>
      <c r="W46" s="1"/>
      <c r="X46" s="1"/>
    </row>
    <row r="47" spans="1:24" s="9" customFormat="1" ht="13.5" customHeight="1" outlineLevel="1">
      <c r="A47" s="29"/>
      <c r="B47" s="63"/>
      <c r="C47" s="69"/>
      <c r="D47" s="47" t="s">
        <v>132</v>
      </c>
      <c r="E47" s="63">
        <v>7</v>
      </c>
      <c r="F47" s="273">
        <v>2.4</v>
      </c>
      <c r="G47" s="71">
        <v>5.5</v>
      </c>
      <c r="H47" s="71">
        <v>5.5</v>
      </c>
      <c r="I47" s="71">
        <v>5</v>
      </c>
      <c r="J47" s="71">
        <v>5</v>
      </c>
      <c r="K47" s="71">
        <v>6</v>
      </c>
      <c r="L47" s="71">
        <v>6</v>
      </c>
      <c r="M47" s="71">
        <v>5</v>
      </c>
      <c r="N47" s="72">
        <v>16</v>
      </c>
      <c r="O47" s="73">
        <v>38.4</v>
      </c>
      <c r="P47" s="86">
        <v>91</v>
      </c>
      <c r="Q47" s="86">
        <v>131.75</v>
      </c>
      <c r="R47" s="86">
        <v>222.75</v>
      </c>
      <c r="S47" s="86"/>
      <c r="T47" s="85"/>
      <c r="U47" s="68"/>
      <c r="V47" s="34"/>
      <c r="W47" s="1"/>
      <c r="X47" s="1"/>
    </row>
    <row r="48" spans="2:24" ht="13.5" customHeight="1" outlineLevel="1">
      <c r="B48" s="75"/>
      <c r="C48" s="76"/>
      <c r="D48" s="47" t="s">
        <v>133</v>
      </c>
      <c r="E48" s="63">
        <v>5</v>
      </c>
      <c r="F48" s="273">
        <v>2.3</v>
      </c>
      <c r="G48" s="71">
        <v>5.5</v>
      </c>
      <c r="H48" s="71">
        <v>5.5</v>
      </c>
      <c r="I48" s="71">
        <v>5.5</v>
      </c>
      <c r="J48" s="71">
        <v>5.5</v>
      </c>
      <c r="K48" s="71">
        <v>6.5</v>
      </c>
      <c r="L48" s="71">
        <v>6</v>
      </c>
      <c r="M48" s="71">
        <v>6</v>
      </c>
      <c r="N48" s="72">
        <v>17</v>
      </c>
      <c r="O48" s="73">
        <v>39.099999999999994</v>
      </c>
      <c r="P48" s="86">
        <v>91</v>
      </c>
      <c r="Q48" s="86">
        <v>131.75</v>
      </c>
      <c r="R48" s="86">
        <v>222.75</v>
      </c>
      <c r="S48" s="86"/>
      <c r="T48" s="85"/>
      <c r="U48" s="77"/>
      <c r="V48" s="8"/>
      <c r="W48" s="1"/>
      <c r="X48" s="1"/>
    </row>
    <row r="49" spans="2:24" ht="13.5" customHeight="1" outlineLevel="1">
      <c r="B49" s="75"/>
      <c r="C49" s="79"/>
      <c r="D49" s="80" t="s">
        <v>3</v>
      </c>
      <c r="E49" s="65"/>
      <c r="F49" s="271">
        <v>7.3999999999999995</v>
      </c>
      <c r="G49" s="82">
        <v>7.6</v>
      </c>
      <c r="H49" s="83">
        <v>0.20000000000000018</v>
      </c>
      <c r="I49" s="83"/>
      <c r="J49" s="83"/>
      <c r="K49" s="83"/>
      <c r="L49" s="83"/>
      <c r="M49" s="83"/>
      <c r="N49" s="84"/>
      <c r="O49" s="164">
        <v>91</v>
      </c>
      <c r="P49" s="86">
        <v>91</v>
      </c>
      <c r="Q49" s="86">
        <v>131.75</v>
      </c>
      <c r="R49" s="86">
        <v>222.75</v>
      </c>
      <c r="S49" s="86"/>
      <c r="T49" s="78"/>
      <c r="U49" s="77"/>
      <c r="V49" s="8"/>
      <c r="W49" s="1"/>
      <c r="X49" s="1"/>
    </row>
    <row r="50" spans="16:24" ht="13.5" customHeight="1">
      <c r="P50" s="86">
        <v>91</v>
      </c>
      <c r="Q50" s="86">
        <v>131.75</v>
      </c>
      <c r="R50" s="86">
        <v>222.75</v>
      </c>
      <c r="S50" s="86"/>
      <c r="W50" s="1"/>
      <c r="X50" s="1"/>
    </row>
    <row r="51" spans="1:24" s="9" customFormat="1" ht="13.5" customHeight="1">
      <c r="A51" s="29">
        <v>8</v>
      </c>
      <c r="B51" s="63">
        <v>2</v>
      </c>
      <c r="C51" s="184" t="s">
        <v>107</v>
      </c>
      <c r="D51" s="185"/>
      <c r="E51" s="185"/>
      <c r="F51" s="185"/>
      <c r="G51" s="64"/>
      <c r="H51" s="64"/>
      <c r="I51" s="184">
        <v>2002</v>
      </c>
      <c r="J51" s="174" t="s">
        <v>108</v>
      </c>
      <c r="K51" s="66"/>
      <c r="L51" s="64"/>
      <c r="M51" s="64"/>
      <c r="N51" s="64"/>
      <c r="O51" s="47"/>
      <c r="P51" s="67">
        <v>104.6</v>
      </c>
      <c r="Q51" s="67">
        <v>116.4</v>
      </c>
      <c r="R51" s="67">
        <v>221</v>
      </c>
      <c r="S51" s="67" t="s">
        <v>139</v>
      </c>
      <c r="T51" s="68" t="s">
        <v>109</v>
      </c>
      <c r="U51" s="68"/>
      <c r="W51" s="1"/>
      <c r="X51" s="1"/>
    </row>
    <row r="52" spans="1:24" s="9" customFormat="1" ht="13.5" customHeight="1" outlineLevel="1">
      <c r="A52" s="29"/>
      <c r="B52" s="63"/>
      <c r="C52" s="69"/>
      <c r="D52" s="47" t="s">
        <v>132</v>
      </c>
      <c r="E52" s="63">
        <v>5</v>
      </c>
      <c r="F52" s="273">
        <v>2.6</v>
      </c>
      <c r="G52" s="71">
        <v>3.5</v>
      </c>
      <c r="H52" s="71">
        <v>3.5</v>
      </c>
      <c r="I52" s="71">
        <v>4</v>
      </c>
      <c r="J52" s="71">
        <v>3</v>
      </c>
      <c r="K52" s="71">
        <v>2.5</v>
      </c>
      <c r="L52" s="71">
        <v>3.5</v>
      </c>
      <c r="M52" s="71">
        <v>4.5</v>
      </c>
      <c r="N52" s="72">
        <v>10.5</v>
      </c>
      <c r="O52" s="73">
        <v>27.3</v>
      </c>
      <c r="P52" s="86">
        <v>104.6</v>
      </c>
      <c r="Q52" s="86">
        <v>116.4</v>
      </c>
      <c r="R52" s="86">
        <v>221</v>
      </c>
      <c r="S52" s="86"/>
      <c r="T52" s="74"/>
      <c r="U52" s="68"/>
      <c r="V52" s="34"/>
      <c r="W52" s="1"/>
      <c r="X52" s="1"/>
    </row>
    <row r="53" spans="1:24" s="9" customFormat="1" ht="13.5" customHeight="1" outlineLevel="1">
      <c r="A53" s="29"/>
      <c r="B53" s="63"/>
      <c r="C53" s="69"/>
      <c r="D53" s="47" t="s">
        <v>131</v>
      </c>
      <c r="E53" s="63">
        <v>7</v>
      </c>
      <c r="F53" s="273">
        <v>2.7</v>
      </c>
      <c r="G53" s="71">
        <v>5</v>
      </c>
      <c r="H53" s="71">
        <v>5</v>
      </c>
      <c r="I53" s="71">
        <v>5</v>
      </c>
      <c r="J53" s="71">
        <v>5</v>
      </c>
      <c r="K53" s="71">
        <v>5.5</v>
      </c>
      <c r="L53" s="71">
        <v>4.5</v>
      </c>
      <c r="M53" s="71">
        <v>5.5</v>
      </c>
      <c r="N53" s="72">
        <v>15</v>
      </c>
      <c r="O53" s="73">
        <v>40.5</v>
      </c>
      <c r="P53" s="86">
        <v>104.6</v>
      </c>
      <c r="Q53" s="86">
        <v>116.4</v>
      </c>
      <c r="R53" s="86">
        <v>221</v>
      </c>
      <c r="S53" s="86"/>
      <c r="T53" s="85"/>
      <c r="U53" s="68"/>
      <c r="V53" s="34"/>
      <c r="W53" s="1"/>
      <c r="X53" s="1"/>
    </row>
    <row r="54" spans="2:24" ht="13.5" customHeight="1" outlineLevel="1">
      <c r="B54" s="75"/>
      <c r="C54" s="76"/>
      <c r="D54" s="47" t="s">
        <v>133</v>
      </c>
      <c r="E54" s="63">
        <v>5</v>
      </c>
      <c r="F54" s="273">
        <v>2.3</v>
      </c>
      <c r="G54" s="71">
        <v>5.5</v>
      </c>
      <c r="H54" s="71">
        <v>5.5</v>
      </c>
      <c r="I54" s="71">
        <v>5.5</v>
      </c>
      <c r="J54" s="71">
        <v>5</v>
      </c>
      <c r="K54" s="71">
        <v>4.5</v>
      </c>
      <c r="L54" s="71">
        <v>5</v>
      </c>
      <c r="M54" s="71">
        <v>5.5</v>
      </c>
      <c r="N54" s="72">
        <v>16</v>
      </c>
      <c r="O54" s="73">
        <v>36.8</v>
      </c>
      <c r="P54" s="86">
        <v>104.6</v>
      </c>
      <c r="Q54" s="86">
        <v>116.4</v>
      </c>
      <c r="R54" s="86">
        <v>221</v>
      </c>
      <c r="S54" s="86"/>
      <c r="T54" s="85"/>
      <c r="U54" s="77"/>
      <c r="V54" s="8"/>
      <c r="W54" s="1"/>
      <c r="X54" s="1"/>
    </row>
    <row r="55" spans="2:24" ht="12.75" customHeight="1" outlineLevel="1">
      <c r="B55" s="75"/>
      <c r="C55" s="79"/>
      <c r="D55" s="80" t="s">
        <v>3</v>
      </c>
      <c r="E55" s="65"/>
      <c r="F55" s="271">
        <v>7.6000000000000005</v>
      </c>
      <c r="G55" s="82">
        <v>7.6</v>
      </c>
      <c r="H55" s="83">
        <v>-8.881784197001252E-16</v>
      </c>
      <c r="I55" s="83"/>
      <c r="J55" s="83"/>
      <c r="K55" s="83"/>
      <c r="L55" s="83"/>
      <c r="M55" s="83"/>
      <c r="N55" s="84"/>
      <c r="O55" s="164">
        <v>104.6</v>
      </c>
      <c r="P55" s="86">
        <v>104.6</v>
      </c>
      <c r="Q55" s="86">
        <v>116.4</v>
      </c>
      <c r="R55" s="86">
        <v>221</v>
      </c>
      <c r="S55" s="86"/>
      <c r="T55" s="78"/>
      <c r="U55" s="77"/>
      <c r="V55" s="8"/>
      <c r="W55" s="1"/>
      <c r="X55" s="1"/>
    </row>
    <row r="56" spans="16:24" ht="13.5" customHeight="1">
      <c r="P56" s="86">
        <v>104.6</v>
      </c>
      <c r="Q56" s="86">
        <v>116.4</v>
      </c>
      <c r="R56" s="86">
        <v>221</v>
      </c>
      <c r="S56" s="86"/>
      <c r="W56" s="1"/>
      <c r="X56" s="1"/>
    </row>
    <row r="57" spans="1:24" s="9" customFormat="1" ht="13.5" customHeight="1">
      <c r="A57" s="29">
        <v>9</v>
      </c>
      <c r="B57" s="63">
        <v>12</v>
      </c>
      <c r="C57" s="184" t="s">
        <v>56</v>
      </c>
      <c r="D57" s="185"/>
      <c r="E57" s="185"/>
      <c r="F57" s="185"/>
      <c r="G57" s="64"/>
      <c r="H57" s="64"/>
      <c r="I57" s="184">
        <v>2002</v>
      </c>
      <c r="J57" s="174" t="s">
        <v>58</v>
      </c>
      <c r="K57" s="66"/>
      <c r="L57" s="64"/>
      <c r="M57" s="64"/>
      <c r="N57" s="64"/>
      <c r="O57" s="47"/>
      <c r="P57" s="67">
        <v>87.5</v>
      </c>
      <c r="Q57" s="67">
        <v>131.9</v>
      </c>
      <c r="R57" s="67">
        <v>219.4</v>
      </c>
      <c r="S57" s="67" t="s">
        <v>139</v>
      </c>
      <c r="T57" s="68" t="s">
        <v>59</v>
      </c>
      <c r="U57" s="68"/>
      <c r="W57" s="1"/>
      <c r="X57" s="1"/>
    </row>
    <row r="58" spans="1:24" s="9" customFormat="1" ht="13.5" customHeight="1" outlineLevel="1">
      <c r="A58" s="29"/>
      <c r="B58" s="63"/>
      <c r="C58" s="69"/>
      <c r="D58" s="47" t="s">
        <v>131</v>
      </c>
      <c r="E58" s="63">
        <v>5</v>
      </c>
      <c r="F58" s="273">
        <v>1.5</v>
      </c>
      <c r="G58" s="71">
        <v>7</v>
      </c>
      <c r="H58" s="71">
        <v>7</v>
      </c>
      <c r="I58" s="71">
        <v>7.5</v>
      </c>
      <c r="J58" s="71">
        <v>7.5</v>
      </c>
      <c r="K58" s="71">
        <v>7</v>
      </c>
      <c r="L58" s="71">
        <v>7</v>
      </c>
      <c r="M58" s="71">
        <v>7</v>
      </c>
      <c r="N58" s="72">
        <v>21</v>
      </c>
      <c r="O58" s="73">
        <v>31.5</v>
      </c>
      <c r="P58" s="86">
        <v>87.5</v>
      </c>
      <c r="Q58" s="86">
        <v>131.9</v>
      </c>
      <c r="R58" s="86">
        <v>219.4</v>
      </c>
      <c r="S58" s="86"/>
      <c r="T58" s="74"/>
      <c r="U58" s="68"/>
      <c r="V58" s="34"/>
      <c r="W58" s="1"/>
      <c r="X58" s="1"/>
    </row>
    <row r="59" spans="1:24" s="9" customFormat="1" ht="13.5" customHeight="1" outlineLevel="1">
      <c r="A59" s="29"/>
      <c r="B59" s="63"/>
      <c r="C59" s="69"/>
      <c r="D59" s="47" t="s">
        <v>71</v>
      </c>
      <c r="E59" s="63">
        <v>5</v>
      </c>
      <c r="F59" s="273">
        <v>1.6</v>
      </c>
      <c r="G59" s="71">
        <v>6.5</v>
      </c>
      <c r="H59" s="71">
        <v>7</v>
      </c>
      <c r="I59" s="71">
        <v>7</v>
      </c>
      <c r="J59" s="71">
        <v>7</v>
      </c>
      <c r="K59" s="71">
        <v>6.5</v>
      </c>
      <c r="L59" s="71">
        <v>6.5</v>
      </c>
      <c r="M59" s="71">
        <v>6.5</v>
      </c>
      <c r="N59" s="72">
        <v>20</v>
      </c>
      <c r="O59" s="73">
        <v>32</v>
      </c>
      <c r="P59" s="86">
        <v>87.5</v>
      </c>
      <c r="Q59" s="86">
        <v>131.9</v>
      </c>
      <c r="R59" s="86">
        <v>219.4</v>
      </c>
      <c r="S59" s="86"/>
      <c r="T59" s="85"/>
      <c r="U59" s="68"/>
      <c r="V59" s="34"/>
      <c r="W59" s="1"/>
      <c r="X59" s="1"/>
    </row>
    <row r="60" spans="2:24" ht="13.5" customHeight="1" outlineLevel="1">
      <c r="B60" s="75"/>
      <c r="C60" s="76"/>
      <c r="D60" s="47" t="s">
        <v>130</v>
      </c>
      <c r="E60" s="63">
        <v>5</v>
      </c>
      <c r="F60" s="273">
        <v>2</v>
      </c>
      <c r="G60" s="71">
        <v>4</v>
      </c>
      <c r="H60" s="71">
        <v>4</v>
      </c>
      <c r="I60" s="71">
        <v>4</v>
      </c>
      <c r="J60" s="71">
        <v>4.5</v>
      </c>
      <c r="K60" s="71">
        <v>4</v>
      </c>
      <c r="L60" s="71">
        <v>4</v>
      </c>
      <c r="M60" s="71">
        <v>4</v>
      </c>
      <c r="N60" s="72">
        <v>12</v>
      </c>
      <c r="O60" s="73">
        <v>24</v>
      </c>
      <c r="P60" s="86">
        <v>87.5</v>
      </c>
      <c r="Q60" s="86">
        <v>131.9</v>
      </c>
      <c r="R60" s="86">
        <v>219.4</v>
      </c>
      <c r="S60" s="86"/>
      <c r="T60" s="85"/>
      <c r="U60" s="77"/>
      <c r="V60" s="8"/>
      <c r="W60" s="1"/>
      <c r="X60" s="1"/>
    </row>
    <row r="61" spans="2:24" ht="13.5" customHeight="1" outlineLevel="1">
      <c r="B61" s="75"/>
      <c r="C61" s="79"/>
      <c r="D61" s="80" t="s">
        <v>3</v>
      </c>
      <c r="E61" s="65"/>
      <c r="F61" s="271">
        <v>5.1</v>
      </c>
      <c r="G61" s="82">
        <v>7.6</v>
      </c>
      <c r="H61" s="83">
        <v>2.5</v>
      </c>
      <c r="I61" s="83"/>
      <c r="J61" s="83"/>
      <c r="K61" s="83"/>
      <c r="L61" s="83"/>
      <c r="M61" s="83"/>
      <c r="N61" s="84"/>
      <c r="O61" s="164">
        <v>87.5</v>
      </c>
      <c r="P61" s="86">
        <v>87.5</v>
      </c>
      <c r="Q61" s="86">
        <v>131.9</v>
      </c>
      <c r="R61" s="86">
        <v>219.4</v>
      </c>
      <c r="S61" s="86"/>
      <c r="T61" s="78"/>
      <c r="U61" s="77"/>
      <c r="V61" s="8"/>
      <c r="W61" s="1"/>
      <c r="X61" s="1"/>
    </row>
    <row r="62" spans="16:24" ht="13.5" customHeight="1">
      <c r="P62" s="86">
        <v>87.5</v>
      </c>
      <c r="Q62" s="86">
        <v>131.9</v>
      </c>
      <c r="R62" s="86">
        <v>219.4</v>
      </c>
      <c r="S62" s="86"/>
      <c r="W62" s="1"/>
      <c r="X62" s="1"/>
    </row>
    <row r="63" spans="1:24" s="9" customFormat="1" ht="13.5" customHeight="1">
      <c r="A63" s="29">
        <v>10</v>
      </c>
      <c r="B63" s="63">
        <v>4</v>
      </c>
      <c r="C63" s="184" t="s">
        <v>93</v>
      </c>
      <c r="D63" s="185"/>
      <c r="E63" s="185"/>
      <c r="F63" s="185"/>
      <c r="G63" s="64"/>
      <c r="H63" s="64"/>
      <c r="I63" s="184">
        <v>2003</v>
      </c>
      <c r="J63" s="174" t="s">
        <v>73</v>
      </c>
      <c r="K63" s="66"/>
      <c r="L63" s="64"/>
      <c r="M63" s="64"/>
      <c r="N63" s="64"/>
      <c r="O63" s="47"/>
      <c r="P63" s="67">
        <v>94.95000000000002</v>
      </c>
      <c r="Q63" s="67">
        <v>121.4</v>
      </c>
      <c r="R63" s="67">
        <v>216.35000000000002</v>
      </c>
      <c r="S63" s="67" t="s">
        <v>139</v>
      </c>
      <c r="T63" s="68" t="s">
        <v>74</v>
      </c>
      <c r="U63" s="68"/>
      <c r="W63" s="1"/>
      <c r="X63" s="1"/>
    </row>
    <row r="64" spans="1:24" s="9" customFormat="1" ht="13.5" customHeight="1" outlineLevel="1">
      <c r="A64" s="29"/>
      <c r="B64" s="63"/>
      <c r="C64" s="69"/>
      <c r="D64" s="47" t="s">
        <v>52</v>
      </c>
      <c r="E64" s="63">
        <v>5</v>
      </c>
      <c r="F64" s="273">
        <v>1.7</v>
      </c>
      <c r="G64" s="71">
        <v>5.5</v>
      </c>
      <c r="H64" s="71">
        <v>5.5</v>
      </c>
      <c r="I64" s="71">
        <v>5.5</v>
      </c>
      <c r="J64" s="71">
        <v>6</v>
      </c>
      <c r="K64" s="71">
        <v>5.5</v>
      </c>
      <c r="L64" s="71">
        <v>5.5</v>
      </c>
      <c r="M64" s="71">
        <v>5.5</v>
      </c>
      <c r="N64" s="72">
        <v>16.5</v>
      </c>
      <c r="O64" s="73">
        <v>28.05</v>
      </c>
      <c r="P64" s="86">
        <v>94.95000000000002</v>
      </c>
      <c r="Q64" s="86">
        <v>121.4</v>
      </c>
      <c r="R64" s="86">
        <v>216.35000000000002</v>
      </c>
      <c r="S64" s="86"/>
      <c r="T64" s="74"/>
      <c r="U64" s="68"/>
      <c r="V64" s="34"/>
      <c r="W64" s="1"/>
      <c r="X64" s="1"/>
    </row>
    <row r="65" spans="1:24" s="9" customFormat="1" ht="13.5" customHeight="1" outlineLevel="1">
      <c r="A65" s="29"/>
      <c r="B65" s="63"/>
      <c r="C65" s="69"/>
      <c r="D65" s="47" t="s">
        <v>61</v>
      </c>
      <c r="E65" s="63">
        <v>5</v>
      </c>
      <c r="F65" s="273">
        <v>2.2</v>
      </c>
      <c r="G65" s="71">
        <v>5.5</v>
      </c>
      <c r="H65" s="71">
        <v>6</v>
      </c>
      <c r="I65" s="71">
        <v>5.5</v>
      </c>
      <c r="J65" s="71">
        <v>5.5</v>
      </c>
      <c r="K65" s="71">
        <v>5.5</v>
      </c>
      <c r="L65" s="71">
        <v>5.5</v>
      </c>
      <c r="M65" s="71">
        <v>5.5</v>
      </c>
      <c r="N65" s="72">
        <v>16.5</v>
      </c>
      <c r="O65" s="73">
        <v>36.300000000000004</v>
      </c>
      <c r="P65" s="86">
        <v>94.95000000000002</v>
      </c>
      <c r="Q65" s="86">
        <v>121.4</v>
      </c>
      <c r="R65" s="86">
        <v>216.35000000000002</v>
      </c>
      <c r="S65" s="86"/>
      <c r="T65" s="85"/>
      <c r="U65" s="68"/>
      <c r="V65" s="34"/>
      <c r="W65" s="1"/>
      <c r="X65" s="1"/>
    </row>
    <row r="66" spans="2:24" ht="13.5" customHeight="1" outlineLevel="1">
      <c r="B66" s="75"/>
      <c r="C66" s="76"/>
      <c r="D66" s="47" t="s">
        <v>71</v>
      </c>
      <c r="E66" s="63">
        <v>7</v>
      </c>
      <c r="F66" s="273">
        <v>1.8</v>
      </c>
      <c r="G66" s="71">
        <v>6</v>
      </c>
      <c r="H66" s="71">
        <v>6</v>
      </c>
      <c r="I66" s="71">
        <v>6</v>
      </c>
      <c r="J66" s="71">
        <v>5</v>
      </c>
      <c r="K66" s="71">
        <v>5.5</v>
      </c>
      <c r="L66" s="71">
        <v>5.5</v>
      </c>
      <c r="M66" s="71">
        <v>5.5</v>
      </c>
      <c r="N66" s="72">
        <v>17</v>
      </c>
      <c r="O66" s="73">
        <v>30.6</v>
      </c>
      <c r="P66" s="86">
        <v>94.95000000000002</v>
      </c>
      <c r="Q66" s="86">
        <v>121.4</v>
      </c>
      <c r="R66" s="86">
        <v>216.35000000000002</v>
      </c>
      <c r="S66" s="86"/>
      <c r="T66" s="85"/>
      <c r="U66" s="77"/>
      <c r="V66" s="8"/>
      <c r="W66" s="1"/>
      <c r="X66" s="1"/>
    </row>
    <row r="67" spans="2:24" ht="13.5" customHeight="1" outlineLevel="1">
      <c r="B67" s="75"/>
      <c r="C67" s="79"/>
      <c r="D67" s="80" t="s">
        <v>3</v>
      </c>
      <c r="E67" s="65"/>
      <c r="F67" s="271">
        <v>5.7</v>
      </c>
      <c r="G67" s="82">
        <v>7.6</v>
      </c>
      <c r="H67" s="83">
        <v>1.8999999999999995</v>
      </c>
      <c r="I67" s="83"/>
      <c r="J67" s="83"/>
      <c r="K67" s="83"/>
      <c r="L67" s="83"/>
      <c r="M67" s="83"/>
      <c r="N67" s="84"/>
      <c r="O67" s="164">
        <v>94.95000000000002</v>
      </c>
      <c r="P67" s="86">
        <v>94.95000000000002</v>
      </c>
      <c r="Q67" s="86">
        <v>121.4</v>
      </c>
      <c r="R67" s="86">
        <v>216.35000000000002</v>
      </c>
      <c r="S67" s="86"/>
      <c r="T67" s="78"/>
      <c r="U67" s="77"/>
      <c r="V67" s="8"/>
      <c r="W67" s="1"/>
      <c r="X67" s="1"/>
    </row>
    <row r="68" spans="16:24" ht="13.5" customHeight="1">
      <c r="P68" s="86">
        <v>94.95000000000002</v>
      </c>
      <c r="Q68" s="86">
        <v>121.4</v>
      </c>
      <c r="R68" s="86">
        <v>216.35000000000002</v>
      </c>
      <c r="S68" s="86"/>
      <c r="W68" s="1"/>
      <c r="X68" s="1"/>
    </row>
    <row r="69" spans="1:24" s="9" customFormat="1" ht="13.5" customHeight="1">
      <c r="A69" s="29">
        <v>11</v>
      </c>
      <c r="B69" s="63">
        <v>8</v>
      </c>
      <c r="C69" s="184" t="s">
        <v>91</v>
      </c>
      <c r="D69" s="185"/>
      <c r="E69" s="185"/>
      <c r="F69" s="185"/>
      <c r="G69" s="64"/>
      <c r="H69" s="64"/>
      <c r="I69" s="184">
        <v>2002</v>
      </c>
      <c r="J69" s="174" t="s">
        <v>81</v>
      </c>
      <c r="K69" s="66"/>
      <c r="L69" s="64"/>
      <c r="M69" s="64"/>
      <c r="N69" s="64"/>
      <c r="O69" s="47"/>
      <c r="P69" s="67">
        <v>84.05</v>
      </c>
      <c r="Q69" s="67">
        <v>126.7</v>
      </c>
      <c r="R69" s="67">
        <v>210.75</v>
      </c>
      <c r="S69" s="67" t="s">
        <v>139</v>
      </c>
      <c r="T69" s="68" t="s">
        <v>92</v>
      </c>
      <c r="U69" s="68"/>
      <c r="W69" s="1"/>
      <c r="X69" s="1"/>
    </row>
    <row r="70" spans="1:24" s="9" customFormat="1" ht="13.5" customHeight="1" outlineLevel="1">
      <c r="A70" s="29"/>
      <c r="B70" s="63"/>
      <c r="C70" s="69"/>
      <c r="D70" s="47" t="s">
        <v>83</v>
      </c>
      <c r="E70" s="63">
        <v>5</v>
      </c>
      <c r="F70" s="273">
        <v>1.5</v>
      </c>
      <c r="G70" s="71">
        <v>8</v>
      </c>
      <c r="H70" s="71">
        <v>8</v>
      </c>
      <c r="I70" s="71">
        <v>8</v>
      </c>
      <c r="J70" s="71">
        <v>8</v>
      </c>
      <c r="K70" s="71">
        <v>7.5</v>
      </c>
      <c r="L70" s="71">
        <v>7.5</v>
      </c>
      <c r="M70" s="71">
        <v>8</v>
      </c>
      <c r="N70" s="72">
        <v>24</v>
      </c>
      <c r="O70" s="73">
        <v>36</v>
      </c>
      <c r="P70" s="86">
        <v>84.05</v>
      </c>
      <c r="Q70" s="86">
        <v>126.7</v>
      </c>
      <c r="R70" s="86">
        <v>210.75</v>
      </c>
      <c r="S70" s="86"/>
      <c r="T70" s="74"/>
      <c r="U70" s="68"/>
      <c r="V70" s="34"/>
      <c r="W70" s="1"/>
      <c r="X70" s="1"/>
    </row>
    <row r="71" spans="1:24" s="9" customFormat="1" ht="13.5" customHeight="1" outlineLevel="1">
      <c r="A71" s="29"/>
      <c r="B71" s="63"/>
      <c r="C71" s="69"/>
      <c r="D71" s="47" t="s">
        <v>88</v>
      </c>
      <c r="E71" s="63">
        <v>5</v>
      </c>
      <c r="F71" s="273">
        <v>1.3</v>
      </c>
      <c r="G71" s="71">
        <v>6</v>
      </c>
      <c r="H71" s="71">
        <v>6.5</v>
      </c>
      <c r="I71" s="71">
        <v>6.5</v>
      </c>
      <c r="J71" s="71">
        <v>6.5</v>
      </c>
      <c r="K71" s="71">
        <v>6</v>
      </c>
      <c r="L71" s="71">
        <v>6</v>
      </c>
      <c r="M71" s="71">
        <v>6</v>
      </c>
      <c r="N71" s="72">
        <v>18.5</v>
      </c>
      <c r="O71" s="73">
        <v>24.05</v>
      </c>
      <c r="P71" s="86">
        <v>84.05</v>
      </c>
      <c r="Q71" s="86">
        <v>126.7</v>
      </c>
      <c r="R71" s="86">
        <v>210.75</v>
      </c>
      <c r="S71" s="86"/>
      <c r="T71" s="85"/>
      <c r="U71" s="68"/>
      <c r="V71" s="34"/>
      <c r="W71" s="1"/>
      <c r="X71" s="1"/>
    </row>
    <row r="72" spans="2:24" ht="13.5" customHeight="1" outlineLevel="1">
      <c r="B72" s="75"/>
      <c r="C72" s="76"/>
      <c r="D72" s="47" t="s">
        <v>55</v>
      </c>
      <c r="E72" s="63">
        <v>5</v>
      </c>
      <c r="F72" s="273">
        <v>1.6</v>
      </c>
      <c r="G72" s="71">
        <v>5</v>
      </c>
      <c r="H72" s="71">
        <v>5</v>
      </c>
      <c r="I72" s="71">
        <v>5.5</v>
      </c>
      <c r="J72" s="71">
        <v>5.5</v>
      </c>
      <c r="K72" s="71">
        <v>5</v>
      </c>
      <c r="L72" s="71">
        <v>5</v>
      </c>
      <c r="M72" s="71">
        <v>5</v>
      </c>
      <c r="N72" s="72">
        <v>15</v>
      </c>
      <c r="O72" s="73">
        <v>24</v>
      </c>
      <c r="P72" s="86">
        <v>84.05</v>
      </c>
      <c r="Q72" s="86">
        <v>126.7</v>
      </c>
      <c r="R72" s="86">
        <v>210.75</v>
      </c>
      <c r="S72" s="86"/>
      <c r="T72" s="85"/>
      <c r="U72" s="77"/>
      <c r="V72" s="8"/>
      <c r="W72" s="1"/>
      <c r="X72" s="1"/>
    </row>
    <row r="73" spans="2:24" ht="13.5" customHeight="1" outlineLevel="1">
      <c r="B73" s="75"/>
      <c r="C73" s="79"/>
      <c r="D73" s="80" t="s">
        <v>3</v>
      </c>
      <c r="E73" s="65"/>
      <c r="F73" s="271">
        <v>4.4</v>
      </c>
      <c r="G73" s="82">
        <v>7.6</v>
      </c>
      <c r="H73" s="83">
        <v>3.1999999999999993</v>
      </c>
      <c r="I73" s="83"/>
      <c r="J73" s="83"/>
      <c r="K73" s="83"/>
      <c r="L73" s="83"/>
      <c r="M73" s="83"/>
      <c r="N73" s="84"/>
      <c r="O73" s="164">
        <v>84.05</v>
      </c>
      <c r="P73" s="86">
        <v>84.05</v>
      </c>
      <c r="Q73" s="86">
        <v>126.7</v>
      </c>
      <c r="R73" s="86">
        <v>210.75</v>
      </c>
      <c r="S73" s="86"/>
      <c r="T73" s="78"/>
      <c r="U73" s="77"/>
      <c r="V73" s="8"/>
      <c r="W73" s="1"/>
      <c r="X73" s="1"/>
    </row>
    <row r="74" spans="16:24" ht="13.5" customHeight="1">
      <c r="P74" s="86">
        <v>84.05</v>
      </c>
      <c r="Q74" s="86">
        <v>126.7</v>
      </c>
      <c r="R74" s="86">
        <v>210.75</v>
      </c>
      <c r="S74" s="86"/>
      <c r="W74" s="1"/>
      <c r="X74" s="1"/>
    </row>
    <row r="75" spans="1:24" s="9" customFormat="1" ht="13.5" customHeight="1">
      <c r="A75" s="29">
        <v>12</v>
      </c>
      <c r="B75" s="63">
        <v>3</v>
      </c>
      <c r="C75" s="184" t="s">
        <v>101</v>
      </c>
      <c r="D75" s="185"/>
      <c r="E75" s="185"/>
      <c r="F75" s="185"/>
      <c r="G75" s="64"/>
      <c r="H75" s="64"/>
      <c r="I75" s="184">
        <v>2002</v>
      </c>
      <c r="J75" s="174" t="s">
        <v>102</v>
      </c>
      <c r="K75" s="66"/>
      <c r="L75" s="64"/>
      <c r="M75" s="64"/>
      <c r="N75" s="64"/>
      <c r="O75" s="47"/>
      <c r="P75" s="67">
        <v>74.85</v>
      </c>
      <c r="Q75" s="67">
        <v>119.2</v>
      </c>
      <c r="R75" s="67">
        <v>194.05</v>
      </c>
      <c r="S75" s="67"/>
      <c r="T75" s="68" t="s">
        <v>103</v>
      </c>
      <c r="U75" s="68"/>
      <c r="W75" s="1"/>
      <c r="X75" s="1"/>
    </row>
    <row r="76" spans="1:24" s="9" customFormat="1" ht="13.5" customHeight="1" outlineLevel="1">
      <c r="A76" s="29"/>
      <c r="B76" s="63"/>
      <c r="C76" s="69"/>
      <c r="D76" s="47" t="s">
        <v>134</v>
      </c>
      <c r="E76" s="63">
        <v>5</v>
      </c>
      <c r="F76" s="273">
        <v>2.4</v>
      </c>
      <c r="G76" s="71">
        <v>4</v>
      </c>
      <c r="H76" s="71">
        <v>3</v>
      </c>
      <c r="I76" s="71">
        <v>3</v>
      </c>
      <c r="J76" s="71">
        <v>3.5</v>
      </c>
      <c r="K76" s="71">
        <v>3.5</v>
      </c>
      <c r="L76" s="71">
        <v>3.5</v>
      </c>
      <c r="M76" s="71">
        <v>4</v>
      </c>
      <c r="N76" s="72">
        <v>10.5</v>
      </c>
      <c r="O76" s="73">
        <v>25.2</v>
      </c>
      <c r="P76" s="86">
        <v>74.85</v>
      </c>
      <c r="Q76" s="86">
        <v>119.2</v>
      </c>
      <c r="R76" s="86">
        <v>194.05</v>
      </c>
      <c r="S76" s="86"/>
      <c r="T76" s="74"/>
      <c r="U76" s="68"/>
      <c r="V76" s="34"/>
      <c r="W76" s="1"/>
      <c r="X76" s="1"/>
    </row>
    <row r="77" spans="1:24" s="9" customFormat="1" ht="13.5" customHeight="1" outlineLevel="1">
      <c r="A77" s="29"/>
      <c r="B77" s="63"/>
      <c r="C77" s="69"/>
      <c r="D77" s="47" t="s">
        <v>133</v>
      </c>
      <c r="E77" s="63">
        <v>5</v>
      </c>
      <c r="F77" s="273">
        <v>2.3</v>
      </c>
      <c r="G77" s="71">
        <v>3.5</v>
      </c>
      <c r="H77" s="71">
        <v>3.5</v>
      </c>
      <c r="I77" s="71">
        <v>3.5</v>
      </c>
      <c r="J77" s="71">
        <v>3.5</v>
      </c>
      <c r="K77" s="71">
        <v>3.5</v>
      </c>
      <c r="L77" s="71">
        <v>3</v>
      </c>
      <c r="M77" s="71">
        <v>4</v>
      </c>
      <c r="N77" s="72">
        <v>10.5</v>
      </c>
      <c r="O77" s="73">
        <v>24.15</v>
      </c>
      <c r="P77" s="86">
        <v>74.85</v>
      </c>
      <c r="Q77" s="86">
        <v>119.2</v>
      </c>
      <c r="R77" s="86">
        <v>194.05</v>
      </c>
      <c r="S77" s="86"/>
      <c r="T77" s="85"/>
      <c r="U77" s="68"/>
      <c r="V77" s="34"/>
      <c r="W77" s="1"/>
      <c r="X77" s="1"/>
    </row>
    <row r="78" spans="2:24" ht="13.5" customHeight="1" outlineLevel="1">
      <c r="B78" s="75"/>
      <c r="C78" s="76"/>
      <c r="D78" s="47" t="s">
        <v>75</v>
      </c>
      <c r="E78" s="63">
        <v>5</v>
      </c>
      <c r="F78" s="273">
        <v>1.7</v>
      </c>
      <c r="G78" s="71">
        <v>5</v>
      </c>
      <c r="H78" s="71">
        <v>5</v>
      </c>
      <c r="I78" s="71">
        <v>5.5</v>
      </c>
      <c r="J78" s="71">
        <v>5.5</v>
      </c>
      <c r="K78" s="71">
        <v>5</v>
      </c>
      <c r="L78" s="71">
        <v>5</v>
      </c>
      <c r="M78" s="71">
        <v>5</v>
      </c>
      <c r="N78" s="72">
        <v>15</v>
      </c>
      <c r="O78" s="73">
        <v>25.5</v>
      </c>
      <c r="P78" s="86">
        <v>74.85</v>
      </c>
      <c r="Q78" s="86">
        <v>119.2</v>
      </c>
      <c r="R78" s="86">
        <v>194.05</v>
      </c>
      <c r="S78" s="86"/>
      <c r="T78" s="85"/>
      <c r="U78" s="77"/>
      <c r="V78" s="8"/>
      <c r="W78" s="1"/>
      <c r="X78" s="1"/>
    </row>
    <row r="79" spans="2:24" ht="13.5" customHeight="1" outlineLevel="1">
      <c r="B79" s="75"/>
      <c r="C79" s="79"/>
      <c r="D79" s="80" t="s">
        <v>3</v>
      </c>
      <c r="E79" s="65"/>
      <c r="F79" s="271">
        <v>6.3999999999999995</v>
      </c>
      <c r="G79" s="82">
        <v>7.6</v>
      </c>
      <c r="H79" s="83">
        <v>1.2000000000000002</v>
      </c>
      <c r="I79" s="83"/>
      <c r="J79" s="83"/>
      <c r="K79" s="83"/>
      <c r="L79" s="83"/>
      <c r="M79" s="83"/>
      <c r="N79" s="84"/>
      <c r="O79" s="164">
        <v>74.85</v>
      </c>
      <c r="P79" s="86">
        <v>74.85</v>
      </c>
      <c r="Q79" s="86">
        <v>119.2</v>
      </c>
      <c r="R79" s="86">
        <v>194.05</v>
      </c>
      <c r="S79" s="86"/>
      <c r="T79" s="78"/>
      <c r="U79" s="77"/>
      <c r="V79" s="8"/>
      <c r="W79" s="1"/>
      <c r="X79" s="1"/>
    </row>
  </sheetData>
  <sheetProtection/>
  <mergeCells count="1">
    <mergeCell ref="F6:L6"/>
  </mergeCells>
  <printOptions/>
  <pageMargins left="0.984251968503937" right="0.1968503937007874" top="0.8325" bottom="0.3937007874015748" header="0.31496062992125984" footer="0.31496062992125984"/>
  <pageSetup horizontalDpi="300" verticalDpi="300" orientation="portrait" paperSize="9" scale="72" r:id="rId1"/>
  <headerFooter alignWithMargins="0">
    <oddHeader>&amp;C&amp;8ПЕРВЕНСТВО РОССИИ
ПО ПРЫЖКАМ В ВОДУ СРЕДИ ЮНОШЕЙ 
24-30 МАРТА 2012г
г.ПЕНЗА, СК"СУРА"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Y53"/>
  <sheetViews>
    <sheetView workbookViewId="0" topLeftCell="A1">
      <selection activeCell="S33" sqref="S33"/>
    </sheetView>
  </sheetViews>
  <sheetFormatPr defaultColWidth="8.00390625" defaultRowHeight="12.75"/>
  <cols>
    <col min="1" max="1" width="6.28125" style="2" customWidth="1"/>
    <col min="2" max="2" width="3.140625" style="2" hidden="1" customWidth="1"/>
    <col min="3" max="3" width="2.421875" style="3" customWidth="1"/>
    <col min="4" max="4" width="7.00390625" style="4" customWidth="1"/>
    <col min="5" max="5" width="4.140625" style="4" customWidth="1"/>
    <col min="6" max="6" width="6.140625" style="4" customWidth="1"/>
    <col min="7" max="7" width="4.7109375" style="3" customWidth="1"/>
    <col min="8" max="8" width="4.7109375" style="2" customWidth="1"/>
    <col min="9" max="11" width="4.7109375" style="5" customWidth="1"/>
    <col min="12" max="13" width="4.7109375" style="3" customWidth="1"/>
    <col min="14" max="14" width="6.7109375" style="3" hidden="1" customWidth="1"/>
    <col min="15" max="15" width="20.28125" style="29" customWidth="1"/>
    <col min="16" max="19" width="8.7109375" style="10" customWidth="1"/>
    <col min="20" max="20" width="8.7109375" style="283" customWidth="1"/>
    <col min="21" max="21" width="8.00390625" style="233" customWidth="1"/>
    <col min="22" max="22" width="14.7109375" style="234" customWidth="1"/>
    <col min="23" max="23" width="8.421875" style="3" customWidth="1"/>
    <col min="24" max="16384" width="8.00390625" style="3" customWidth="1"/>
  </cols>
  <sheetData>
    <row r="1" spans="1:25" ht="13.5" customHeight="1">
      <c r="A1" s="7"/>
      <c r="B1" s="7"/>
      <c r="C1" s="12"/>
      <c r="D1" s="51"/>
      <c r="E1" s="51"/>
      <c r="F1" s="51"/>
      <c r="G1" s="51"/>
      <c r="H1" s="179"/>
      <c r="I1" s="53"/>
      <c r="J1" s="53"/>
      <c r="K1" s="54"/>
      <c r="L1" s="53"/>
      <c r="M1" s="53"/>
      <c r="N1" s="53"/>
      <c r="O1" s="218"/>
      <c r="P1" s="55"/>
      <c r="Q1" s="55"/>
      <c r="R1" s="55"/>
      <c r="S1" s="55"/>
      <c r="T1" s="276"/>
      <c r="U1" s="220"/>
      <c r="V1" s="221"/>
      <c r="W1" s="57"/>
      <c r="X1" s="1"/>
      <c r="Y1" s="1"/>
    </row>
    <row r="2" spans="1:25" ht="15.75" customHeight="1">
      <c r="A2" s="7"/>
      <c r="B2" s="7"/>
      <c r="C2" s="12"/>
      <c r="D2" s="175"/>
      <c r="E2" s="175"/>
      <c r="F2" s="175"/>
      <c r="G2" s="175"/>
      <c r="H2" s="215"/>
      <c r="I2" s="177"/>
      <c r="J2" s="53"/>
      <c r="K2" s="54"/>
      <c r="L2" s="53"/>
      <c r="M2" s="53"/>
      <c r="N2" s="53"/>
      <c r="O2" s="218"/>
      <c r="P2" s="55"/>
      <c r="Q2" s="55"/>
      <c r="R2" s="55"/>
      <c r="S2" s="55"/>
      <c r="T2" s="276"/>
      <c r="U2" s="220"/>
      <c r="V2" s="221"/>
      <c r="W2" s="57"/>
      <c r="X2" s="1"/>
      <c r="Y2" s="1"/>
    </row>
    <row r="3" spans="1:25" ht="15.75" customHeight="1">
      <c r="A3" s="11"/>
      <c r="B3" s="11"/>
      <c r="C3" s="17"/>
      <c r="D3" s="201" t="s">
        <v>140</v>
      </c>
      <c r="E3" s="201"/>
      <c r="F3" s="178"/>
      <c r="G3" s="203"/>
      <c r="H3" s="216"/>
      <c r="I3" s="203"/>
      <c r="J3" s="204"/>
      <c r="K3" s="204"/>
      <c r="L3" s="264"/>
      <c r="M3" s="264"/>
      <c r="N3" s="265"/>
      <c r="O3" s="180"/>
      <c r="P3" s="59"/>
      <c r="Q3" s="59"/>
      <c r="R3" s="59"/>
      <c r="S3" s="59"/>
      <c r="T3" s="277"/>
      <c r="U3" s="222"/>
      <c r="V3" s="223"/>
      <c r="W3" s="57"/>
      <c r="X3" s="1"/>
      <c r="Y3" s="1"/>
    </row>
    <row r="4" spans="1:25" ht="15.75" customHeight="1">
      <c r="A4" s="18"/>
      <c r="B4" s="18"/>
      <c r="C4" s="16"/>
      <c r="D4" s="178" t="s">
        <v>30</v>
      </c>
      <c r="E4" s="178"/>
      <c r="F4" s="178"/>
      <c r="G4" s="178"/>
      <c r="H4" s="217"/>
      <c r="I4" s="178"/>
      <c r="J4" s="204"/>
      <c r="K4" s="204"/>
      <c r="L4" s="53"/>
      <c r="M4" s="53"/>
      <c r="N4" s="53"/>
      <c r="O4" s="218"/>
      <c r="P4" s="55"/>
      <c r="Q4" s="55"/>
      <c r="R4" s="55"/>
      <c r="S4" s="55"/>
      <c r="T4" s="276"/>
      <c r="U4" s="220"/>
      <c r="V4" s="221"/>
      <c r="W4" s="61"/>
      <c r="X4" s="1"/>
      <c r="Y4" s="1"/>
    </row>
    <row r="5" spans="1:25" ht="13.5" customHeight="1">
      <c r="A5" s="18"/>
      <c r="B5" s="18"/>
      <c r="D5" s="51"/>
      <c r="E5" s="51"/>
      <c r="F5" s="51"/>
      <c r="G5" s="62"/>
      <c r="H5" s="218"/>
      <c r="I5" s="62"/>
      <c r="J5" s="53"/>
      <c r="K5" s="53"/>
      <c r="L5" s="53"/>
      <c r="M5" s="53"/>
      <c r="N5" s="53"/>
      <c r="O5" s="218"/>
      <c r="P5" s="55"/>
      <c r="Q5" s="55"/>
      <c r="R5" s="55"/>
      <c r="S5" s="55"/>
      <c r="T5" s="276"/>
      <c r="U5" s="220"/>
      <c r="V5" s="221"/>
      <c r="W5" s="57"/>
      <c r="X5" s="1"/>
      <c r="Y5" s="1"/>
    </row>
    <row r="6" spans="1:25" ht="13.5" customHeight="1">
      <c r="A6" s="19"/>
      <c r="B6" s="19"/>
      <c r="C6" s="108" t="s">
        <v>2</v>
      </c>
      <c r="D6" s="109"/>
      <c r="E6" s="110"/>
      <c r="F6" s="327"/>
      <c r="G6" s="327"/>
      <c r="H6" s="327"/>
      <c r="I6" s="328"/>
      <c r="J6" s="328"/>
      <c r="K6" s="328"/>
      <c r="L6" s="328"/>
      <c r="M6" s="266"/>
      <c r="N6" s="266"/>
      <c r="O6" s="181"/>
      <c r="P6" s="112" t="s">
        <v>31</v>
      </c>
      <c r="Q6" s="112" t="s">
        <v>31</v>
      </c>
      <c r="R6" s="112" t="s">
        <v>141</v>
      </c>
      <c r="S6" s="112" t="s">
        <v>137</v>
      </c>
      <c r="T6" s="278" t="s">
        <v>142</v>
      </c>
      <c r="U6" s="224"/>
      <c r="V6" s="225"/>
      <c r="W6" s="28"/>
      <c r="X6" s="1"/>
      <c r="Y6" s="1"/>
    </row>
    <row r="7" spans="1:25" ht="13.5" customHeight="1" thickBot="1">
      <c r="A7" s="20" t="s">
        <v>0</v>
      </c>
      <c r="B7" s="20" t="s">
        <v>1</v>
      </c>
      <c r="C7" s="30"/>
      <c r="D7" s="115"/>
      <c r="E7" s="272"/>
      <c r="F7" s="270"/>
      <c r="G7" s="270"/>
      <c r="H7" s="117"/>
      <c r="I7" s="270"/>
      <c r="J7" s="270"/>
      <c r="K7" s="270"/>
      <c r="L7" s="117"/>
      <c r="M7" s="275"/>
      <c r="N7" s="267"/>
      <c r="O7" s="182"/>
      <c r="P7" s="119" t="s">
        <v>32</v>
      </c>
      <c r="Q7" s="119" t="s">
        <v>33</v>
      </c>
      <c r="R7" s="119" t="s">
        <v>27</v>
      </c>
      <c r="S7" s="119" t="s">
        <v>138</v>
      </c>
      <c r="T7" s="279"/>
      <c r="U7" s="226" t="s">
        <v>4</v>
      </c>
      <c r="V7" s="227"/>
      <c r="W7" s="28"/>
      <c r="X7" s="1"/>
      <c r="Y7" s="1"/>
    </row>
    <row r="8" spans="1:25" ht="13.5" customHeight="1">
      <c r="A8" s="21"/>
      <c r="B8" s="21"/>
      <c r="C8" s="22"/>
      <c r="D8" s="23"/>
      <c r="E8" s="23"/>
      <c r="F8" s="223"/>
      <c r="G8" s="24"/>
      <c r="H8" s="24"/>
      <c r="I8" s="24"/>
      <c r="J8" s="24"/>
      <c r="K8" s="24"/>
      <c r="L8" s="24"/>
      <c r="M8" s="24"/>
      <c r="N8" s="24"/>
      <c r="O8" s="183"/>
      <c r="P8" s="25">
        <v>9999</v>
      </c>
      <c r="Q8" s="25"/>
      <c r="R8" s="25"/>
      <c r="S8" s="25"/>
      <c r="T8" s="280"/>
      <c r="U8" s="228"/>
      <c r="V8" s="229"/>
      <c r="W8" s="28"/>
      <c r="X8" s="1"/>
      <c r="Y8" s="1"/>
    </row>
    <row r="9" spans="1:25" s="9" customFormat="1" ht="13.5" customHeight="1">
      <c r="A9" s="29">
        <v>1</v>
      </c>
      <c r="B9" s="63">
        <v>1</v>
      </c>
      <c r="C9" s="184" t="s">
        <v>72</v>
      </c>
      <c r="D9" s="185"/>
      <c r="E9" s="185"/>
      <c r="F9" s="185"/>
      <c r="G9" s="64"/>
      <c r="H9" s="214" t="s">
        <v>57</v>
      </c>
      <c r="I9" s="184">
        <v>2002</v>
      </c>
      <c r="J9" s="219" t="s">
        <v>73</v>
      </c>
      <c r="K9" s="66"/>
      <c r="L9" s="66"/>
      <c r="M9" s="66"/>
      <c r="N9" s="66"/>
      <c r="O9" s="47"/>
      <c r="P9" s="67">
        <v>123.25</v>
      </c>
      <c r="Q9" s="67">
        <v>124.2</v>
      </c>
      <c r="R9" s="67">
        <v>247.45</v>
      </c>
      <c r="S9" s="67" t="s">
        <v>139</v>
      </c>
      <c r="T9" s="281">
        <v>36</v>
      </c>
      <c r="U9" s="230" t="s">
        <v>74</v>
      </c>
      <c r="V9" s="230"/>
      <c r="X9" s="1"/>
      <c r="Y9" s="1"/>
    </row>
    <row r="10" spans="1:25" s="9" customFormat="1" ht="6" customHeight="1">
      <c r="A10" s="29"/>
      <c r="B10" s="63"/>
      <c r="C10" s="184"/>
      <c r="D10" s="185"/>
      <c r="E10" s="185"/>
      <c r="F10" s="185"/>
      <c r="G10" s="64"/>
      <c r="H10" s="214"/>
      <c r="I10" s="184"/>
      <c r="J10" s="219"/>
      <c r="K10" s="66"/>
      <c r="L10" s="66"/>
      <c r="M10" s="66"/>
      <c r="N10" s="66"/>
      <c r="O10" s="47"/>
      <c r="P10" s="67"/>
      <c r="Q10" s="67"/>
      <c r="R10" s="67"/>
      <c r="S10" s="67"/>
      <c r="T10" s="281"/>
      <c r="U10" s="230"/>
      <c r="V10" s="230"/>
      <c r="X10" s="1"/>
      <c r="Y10" s="1"/>
    </row>
    <row r="11" spans="1:25" ht="13.5" customHeight="1">
      <c r="A11" s="2">
        <v>2</v>
      </c>
      <c r="C11" s="184" t="s">
        <v>84</v>
      </c>
      <c r="D11" s="185"/>
      <c r="E11" s="185"/>
      <c r="F11" s="185"/>
      <c r="G11" s="64"/>
      <c r="H11" s="214" t="s">
        <v>77</v>
      </c>
      <c r="I11" s="184">
        <v>2002</v>
      </c>
      <c r="J11" s="219" t="s">
        <v>85</v>
      </c>
      <c r="K11" s="66"/>
      <c r="L11" s="66"/>
      <c r="M11" s="66"/>
      <c r="N11" s="66"/>
      <c r="O11" s="47"/>
      <c r="P11" s="67">
        <v>129</v>
      </c>
      <c r="Q11" s="67">
        <v>111.95</v>
      </c>
      <c r="R11" s="67">
        <v>240.95</v>
      </c>
      <c r="S11" s="67" t="s">
        <v>139</v>
      </c>
      <c r="T11" s="281">
        <v>30</v>
      </c>
      <c r="U11" s="230" t="s">
        <v>86</v>
      </c>
      <c r="V11" s="230"/>
      <c r="W11" s="9"/>
      <c r="X11" s="1"/>
      <c r="Y11" s="1"/>
    </row>
    <row r="12" spans="1:25" s="9" customFormat="1" ht="6" customHeight="1">
      <c r="A12" s="29"/>
      <c r="B12" s="63"/>
      <c r="C12" s="184"/>
      <c r="D12" s="185"/>
      <c r="E12" s="185"/>
      <c r="F12" s="185"/>
      <c r="G12" s="64"/>
      <c r="H12" s="214"/>
      <c r="I12" s="184"/>
      <c r="J12" s="219"/>
      <c r="K12" s="66"/>
      <c r="L12" s="66"/>
      <c r="M12" s="66"/>
      <c r="N12" s="66"/>
      <c r="O12" s="47"/>
      <c r="P12" s="67"/>
      <c r="Q12" s="67"/>
      <c r="R12" s="67"/>
      <c r="S12" s="67"/>
      <c r="T12" s="281"/>
      <c r="U12" s="230"/>
      <c r="V12" s="230"/>
      <c r="X12" s="1"/>
      <c r="Y12" s="1"/>
    </row>
    <row r="13" spans="1:25" s="9" customFormat="1" ht="13.5" customHeight="1">
      <c r="A13" s="29">
        <v>3</v>
      </c>
      <c r="B13" s="63">
        <v>12</v>
      </c>
      <c r="C13" s="184" t="s">
        <v>128</v>
      </c>
      <c r="D13" s="185"/>
      <c r="E13" s="185"/>
      <c r="F13" s="185"/>
      <c r="G13" s="64"/>
      <c r="H13" s="65" t="s">
        <v>77</v>
      </c>
      <c r="I13" s="184">
        <v>2001</v>
      </c>
      <c r="J13" s="219" t="s">
        <v>64</v>
      </c>
      <c r="K13" s="66"/>
      <c r="L13" s="66"/>
      <c r="M13" s="66"/>
      <c r="N13" s="66"/>
      <c r="O13" s="47"/>
      <c r="P13" s="67">
        <v>129.05</v>
      </c>
      <c r="Q13" s="67">
        <v>106.6</v>
      </c>
      <c r="R13" s="67">
        <v>235.65</v>
      </c>
      <c r="S13" s="67" t="s">
        <v>139</v>
      </c>
      <c r="T13" s="281">
        <v>25</v>
      </c>
      <c r="U13" s="230" t="s">
        <v>129</v>
      </c>
      <c r="V13" s="230"/>
      <c r="X13" s="1"/>
      <c r="Y13" s="1"/>
    </row>
    <row r="14" spans="1:25" s="9" customFormat="1" ht="6" customHeight="1">
      <c r="A14" s="29"/>
      <c r="B14" s="63"/>
      <c r="C14" s="184"/>
      <c r="D14" s="185"/>
      <c r="E14" s="185"/>
      <c r="F14" s="185"/>
      <c r="G14" s="64"/>
      <c r="H14" s="214"/>
      <c r="I14" s="184"/>
      <c r="J14" s="219"/>
      <c r="K14" s="66"/>
      <c r="L14" s="66"/>
      <c r="M14" s="66"/>
      <c r="N14" s="66"/>
      <c r="O14" s="47"/>
      <c r="P14" s="67"/>
      <c r="Q14" s="67"/>
      <c r="R14" s="67"/>
      <c r="S14" s="67"/>
      <c r="T14" s="281"/>
      <c r="U14" s="230"/>
      <c r="V14" s="230"/>
      <c r="X14" s="1"/>
      <c r="Y14" s="1"/>
    </row>
    <row r="15" spans="1:25" ht="13.5" customHeight="1">
      <c r="A15" s="2">
        <v>4</v>
      </c>
      <c r="C15" s="184" t="s">
        <v>105</v>
      </c>
      <c r="D15" s="185"/>
      <c r="E15" s="185"/>
      <c r="F15" s="185"/>
      <c r="G15" s="64"/>
      <c r="H15" s="214" t="s">
        <v>77</v>
      </c>
      <c r="I15" s="184">
        <v>2001</v>
      </c>
      <c r="J15" s="219" t="s">
        <v>85</v>
      </c>
      <c r="K15" s="66"/>
      <c r="L15" s="66"/>
      <c r="M15" s="66"/>
      <c r="N15" s="66"/>
      <c r="O15" s="47"/>
      <c r="P15" s="67">
        <v>125.05000000000001</v>
      </c>
      <c r="Q15" s="67">
        <v>107.75</v>
      </c>
      <c r="R15" s="67">
        <v>232.8</v>
      </c>
      <c r="S15" s="67" t="s">
        <v>139</v>
      </c>
      <c r="T15" s="281">
        <v>20</v>
      </c>
      <c r="U15" s="230" t="s">
        <v>86</v>
      </c>
      <c r="V15" s="230"/>
      <c r="W15" s="9"/>
      <c r="X15" s="1"/>
      <c r="Y15" s="1"/>
    </row>
    <row r="16" spans="1:25" s="9" customFormat="1" ht="6" customHeight="1">
      <c r="A16" s="29"/>
      <c r="B16" s="63"/>
      <c r="C16" s="184"/>
      <c r="D16" s="185"/>
      <c r="E16" s="185"/>
      <c r="F16" s="185"/>
      <c r="G16" s="64"/>
      <c r="H16" s="214"/>
      <c r="I16" s="184"/>
      <c r="J16" s="219"/>
      <c r="K16" s="66"/>
      <c r="L16" s="66"/>
      <c r="M16" s="66"/>
      <c r="N16" s="66"/>
      <c r="O16" s="47"/>
      <c r="P16" s="67"/>
      <c r="Q16" s="67"/>
      <c r="R16" s="67"/>
      <c r="S16" s="67"/>
      <c r="T16" s="281"/>
      <c r="U16" s="230"/>
      <c r="V16" s="230"/>
      <c r="X16" s="1"/>
      <c r="Y16" s="1"/>
    </row>
    <row r="17" spans="1:25" s="9" customFormat="1" ht="13.5" customHeight="1">
      <c r="A17" s="29">
        <v>5</v>
      </c>
      <c r="B17" s="63">
        <v>21</v>
      </c>
      <c r="C17" s="184" t="s">
        <v>80</v>
      </c>
      <c r="D17" s="185"/>
      <c r="E17" s="185"/>
      <c r="F17" s="185"/>
      <c r="G17" s="64"/>
      <c r="H17" s="65" t="s">
        <v>57</v>
      </c>
      <c r="I17" s="184">
        <v>2001</v>
      </c>
      <c r="J17" s="219" t="s">
        <v>81</v>
      </c>
      <c r="K17" s="66"/>
      <c r="L17" s="66"/>
      <c r="M17" s="66"/>
      <c r="N17" s="66"/>
      <c r="O17" s="47"/>
      <c r="P17" s="67">
        <v>123</v>
      </c>
      <c r="Q17" s="67">
        <v>109.8</v>
      </c>
      <c r="R17" s="67">
        <v>232.8</v>
      </c>
      <c r="S17" s="67" t="s">
        <v>139</v>
      </c>
      <c r="T17" s="281">
        <v>17</v>
      </c>
      <c r="U17" s="230" t="s">
        <v>82</v>
      </c>
      <c r="V17" s="230"/>
      <c r="X17" s="1"/>
      <c r="Y17" s="1"/>
    </row>
    <row r="18" spans="1:25" s="9" customFormat="1" ht="6" customHeight="1">
      <c r="A18" s="29"/>
      <c r="B18" s="63"/>
      <c r="C18" s="184"/>
      <c r="D18" s="185"/>
      <c r="E18" s="185"/>
      <c r="F18" s="185"/>
      <c r="G18" s="64"/>
      <c r="H18" s="214"/>
      <c r="I18" s="184"/>
      <c r="J18" s="219"/>
      <c r="K18" s="66"/>
      <c r="L18" s="66"/>
      <c r="M18" s="66"/>
      <c r="N18" s="66"/>
      <c r="O18" s="47"/>
      <c r="P18" s="67"/>
      <c r="Q18" s="67"/>
      <c r="R18" s="67"/>
      <c r="S18" s="67"/>
      <c r="T18" s="281"/>
      <c r="U18" s="230"/>
      <c r="V18" s="230"/>
      <c r="X18" s="1"/>
      <c r="Y18" s="1"/>
    </row>
    <row r="19" spans="1:25" ht="13.5" customHeight="1">
      <c r="A19" s="2">
        <v>6</v>
      </c>
      <c r="C19" s="184" t="s">
        <v>110</v>
      </c>
      <c r="D19" s="185"/>
      <c r="E19" s="185"/>
      <c r="F19" s="185"/>
      <c r="G19" s="64"/>
      <c r="H19" s="65" t="s">
        <v>57</v>
      </c>
      <c r="I19" s="184">
        <v>2002</v>
      </c>
      <c r="J19" s="219" t="s">
        <v>87</v>
      </c>
      <c r="K19" s="66"/>
      <c r="L19" s="66"/>
      <c r="M19" s="66"/>
      <c r="N19" s="66"/>
      <c r="O19" s="47"/>
      <c r="P19" s="67">
        <v>116.35</v>
      </c>
      <c r="Q19" s="67">
        <v>111.9</v>
      </c>
      <c r="R19" s="67">
        <v>228.25</v>
      </c>
      <c r="S19" s="67" t="s">
        <v>139</v>
      </c>
      <c r="T19" s="281">
        <v>14</v>
      </c>
      <c r="U19" s="230" t="s">
        <v>115</v>
      </c>
      <c r="V19" s="230"/>
      <c r="W19" s="9"/>
      <c r="X19" s="1"/>
      <c r="Y19" s="1"/>
    </row>
    <row r="20" spans="1:25" s="9" customFormat="1" ht="6" customHeight="1">
      <c r="A20" s="29"/>
      <c r="B20" s="63"/>
      <c r="C20" s="184"/>
      <c r="D20" s="185"/>
      <c r="E20" s="185"/>
      <c r="F20" s="185"/>
      <c r="G20" s="64"/>
      <c r="H20" s="214"/>
      <c r="I20" s="184"/>
      <c r="J20" s="219"/>
      <c r="K20" s="66"/>
      <c r="L20" s="66"/>
      <c r="M20" s="66"/>
      <c r="N20" s="66"/>
      <c r="O20" s="47"/>
      <c r="P20" s="67"/>
      <c r="Q20" s="67"/>
      <c r="R20" s="67"/>
      <c r="S20" s="67"/>
      <c r="T20" s="281"/>
      <c r="U20" s="230"/>
      <c r="V20" s="230"/>
      <c r="X20" s="1"/>
      <c r="Y20" s="1"/>
    </row>
    <row r="21" spans="1:25" s="9" customFormat="1" ht="13.5" customHeight="1">
      <c r="A21" s="29">
        <v>7</v>
      </c>
      <c r="B21" s="63">
        <v>7</v>
      </c>
      <c r="C21" s="184" t="s">
        <v>94</v>
      </c>
      <c r="D21" s="185"/>
      <c r="E21" s="185"/>
      <c r="F21" s="185"/>
      <c r="G21" s="64"/>
      <c r="H21" s="65" t="s">
        <v>95</v>
      </c>
      <c r="I21" s="184">
        <v>2001</v>
      </c>
      <c r="J21" s="219" t="s">
        <v>96</v>
      </c>
      <c r="K21" s="66"/>
      <c r="L21" s="66"/>
      <c r="M21" s="66"/>
      <c r="N21" s="66"/>
      <c r="O21" s="47"/>
      <c r="P21" s="67">
        <v>131.75</v>
      </c>
      <c r="Q21" s="67">
        <v>91</v>
      </c>
      <c r="R21" s="67">
        <v>222.75</v>
      </c>
      <c r="S21" s="67" t="s">
        <v>139</v>
      </c>
      <c r="T21" s="281">
        <v>11</v>
      </c>
      <c r="U21" s="230" t="s">
        <v>97</v>
      </c>
      <c r="V21" s="230"/>
      <c r="X21" s="1"/>
      <c r="Y21" s="1"/>
    </row>
    <row r="22" spans="1:25" s="9" customFormat="1" ht="6" customHeight="1">
      <c r="A22" s="29"/>
      <c r="B22" s="63"/>
      <c r="C22" s="184"/>
      <c r="D22" s="185"/>
      <c r="E22" s="185"/>
      <c r="F22" s="185"/>
      <c r="G22" s="64"/>
      <c r="H22" s="214"/>
      <c r="I22" s="184"/>
      <c r="J22" s="219"/>
      <c r="K22" s="66"/>
      <c r="L22" s="66"/>
      <c r="M22" s="66"/>
      <c r="N22" s="66"/>
      <c r="O22" s="47"/>
      <c r="P22" s="67"/>
      <c r="Q22" s="67"/>
      <c r="R22" s="67"/>
      <c r="S22" s="67"/>
      <c r="T22" s="281"/>
      <c r="U22" s="230"/>
      <c r="V22" s="230"/>
      <c r="X22" s="1"/>
      <c r="Y22" s="1"/>
    </row>
    <row r="23" spans="1:25" ht="13.5" customHeight="1">
      <c r="A23" s="2">
        <v>8</v>
      </c>
      <c r="C23" s="184" t="s">
        <v>107</v>
      </c>
      <c r="D23" s="185"/>
      <c r="E23" s="185"/>
      <c r="F23" s="185"/>
      <c r="G23" s="64"/>
      <c r="H23" s="65" t="s">
        <v>77</v>
      </c>
      <c r="I23" s="184">
        <v>2002</v>
      </c>
      <c r="J23" s="219" t="s">
        <v>108</v>
      </c>
      <c r="K23" s="66"/>
      <c r="L23" s="66"/>
      <c r="M23" s="66"/>
      <c r="N23" s="66"/>
      <c r="O23" s="47"/>
      <c r="P23" s="67">
        <v>116.4</v>
      </c>
      <c r="Q23" s="67">
        <v>104.6</v>
      </c>
      <c r="R23" s="67">
        <v>221</v>
      </c>
      <c r="S23" s="67" t="s">
        <v>139</v>
      </c>
      <c r="T23" s="281">
        <v>9</v>
      </c>
      <c r="U23" s="230" t="s">
        <v>109</v>
      </c>
      <c r="V23" s="230"/>
      <c r="W23" s="9"/>
      <c r="X23" s="1"/>
      <c r="Y23" s="1"/>
    </row>
    <row r="24" spans="1:25" s="9" customFormat="1" ht="6" customHeight="1">
      <c r="A24" s="29"/>
      <c r="B24" s="63"/>
      <c r="C24" s="184"/>
      <c r="D24" s="185"/>
      <c r="E24" s="185"/>
      <c r="F24" s="185"/>
      <c r="G24" s="64"/>
      <c r="H24" s="214"/>
      <c r="I24" s="184"/>
      <c r="J24" s="219"/>
      <c r="K24" s="66"/>
      <c r="L24" s="66"/>
      <c r="M24" s="66"/>
      <c r="N24" s="66"/>
      <c r="O24" s="47"/>
      <c r="P24" s="67"/>
      <c r="Q24" s="67"/>
      <c r="R24" s="67"/>
      <c r="S24" s="67"/>
      <c r="T24" s="281"/>
      <c r="U24" s="230"/>
      <c r="V24" s="230"/>
      <c r="X24" s="1"/>
      <c r="Y24" s="1"/>
    </row>
    <row r="25" spans="1:25" s="9" customFormat="1" ht="13.5" customHeight="1">
      <c r="A25" s="29">
        <v>9</v>
      </c>
      <c r="B25" s="63">
        <v>10</v>
      </c>
      <c r="C25" s="184" t="s">
        <v>56</v>
      </c>
      <c r="D25" s="185"/>
      <c r="E25" s="185"/>
      <c r="F25" s="185"/>
      <c r="G25" s="64"/>
      <c r="H25" s="214" t="s">
        <v>57</v>
      </c>
      <c r="I25" s="184">
        <v>2002</v>
      </c>
      <c r="J25" s="219" t="s">
        <v>58</v>
      </c>
      <c r="K25" s="66"/>
      <c r="L25" s="66"/>
      <c r="M25" s="66"/>
      <c r="N25" s="66"/>
      <c r="O25" s="47"/>
      <c r="P25" s="67">
        <v>131.89999999999998</v>
      </c>
      <c r="Q25" s="67">
        <v>87.5</v>
      </c>
      <c r="R25" s="67">
        <v>219.4</v>
      </c>
      <c r="S25" s="67" t="s">
        <v>139</v>
      </c>
      <c r="T25" s="281">
        <v>8</v>
      </c>
      <c r="U25" s="230" t="s">
        <v>59</v>
      </c>
      <c r="V25" s="230"/>
      <c r="X25" s="1"/>
      <c r="Y25" s="1"/>
    </row>
    <row r="26" spans="1:25" s="9" customFormat="1" ht="6" customHeight="1">
      <c r="A26" s="29"/>
      <c r="B26" s="63"/>
      <c r="C26" s="184"/>
      <c r="D26" s="185"/>
      <c r="E26" s="185"/>
      <c r="F26" s="185"/>
      <c r="G26" s="64"/>
      <c r="H26" s="214"/>
      <c r="I26" s="184"/>
      <c r="J26" s="219"/>
      <c r="K26" s="66"/>
      <c r="L26" s="66"/>
      <c r="M26" s="66"/>
      <c r="N26" s="66"/>
      <c r="O26" s="47"/>
      <c r="P26" s="67"/>
      <c r="Q26" s="67"/>
      <c r="R26" s="67"/>
      <c r="S26" s="67"/>
      <c r="T26" s="281"/>
      <c r="U26" s="230"/>
      <c r="V26" s="230"/>
      <c r="X26" s="1"/>
      <c r="Y26" s="1"/>
    </row>
    <row r="27" spans="1:25" ht="13.5" customHeight="1">
      <c r="A27" s="2">
        <v>10</v>
      </c>
      <c r="C27" s="184" t="s">
        <v>93</v>
      </c>
      <c r="D27" s="185"/>
      <c r="E27" s="185"/>
      <c r="F27" s="185"/>
      <c r="G27" s="64"/>
      <c r="H27" s="65" t="s">
        <v>57</v>
      </c>
      <c r="I27" s="184">
        <v>2003</v>
      </c>
      <c r="J27" s="219" t="s">
        <v>73</v>
      </c>
      <c r="K27" s="66"/>
      <c r="L27" s="66"/>
      <c r="M27" s="66"/>
      <c r="N27" s="66"/>
      <c r="O27" s="47"/>
      <c r="P27" s="67">
        <v>121.4</v>
      </c>
      <c r="Q27" s="67">
        <v>94.95</v>
      </c>
      <c r="R27" s="67">
        <v>216.35</v>
      </c>
      <c r="S27" s="67" t="s">
        <v>139</v>
      </c>
      <c r="T27" s="281">
        <v>7</v>
      </c>
      <c r="U27" s="230" t="s">
        <v>74</v>
      </c>
      <c r="V27" s="230"/>
      <c r="W27" s="9"/>
      <c r="X27" s="1"/>
      <c r="Y27" s="1"/>
    </row>
    <row r="28" spans="1:25" s="9" customFormat="1" ht="6" customHeight="1">
      <c r="A28" s="29"/>
      <c r="B28" s="63"/>
      <c r="C28" s="184"/>
      <c r="D28" s="185"/>
      <c r="E28" s="185"/>
      <c r="F28" s="185"/>
      <c r="G28" s="64"/>
      <c r="H28" s="214"/>
      <c r="I28" s="184"/>
      <c r="J28" s="219"/>
      <c r="K28" s="66"/>
      <c r="L28" s="66"/>
      <c r="M28" s="66"/>
      <c r="N28" s="66"/>
      <c r="O28" s="47"/>
      <c r="P28" s="67"/>
      <c r="Q28" s="67"/>
      <c r="R28" s="67"/>
      <c r="S28" s="67"/>
      <c r="T28" s="281"/>
      <c r="U28" s="230"/>
      <c r="V28" s="230"/>
      <c r="X28" s="1"/>
      <c r="Y28" s="1"/>
    </row>
    <row r="29" spans="1:25" s="9" customFormat="1" ht="13.5" customHeight="1">
      <c r="A29" s="29">
        <v>11</v>
      </c>
      <c r="B29" s="63">
        <v>16</v>
      </c>
      <c r="C29" s="184" t="s">
        <v>91</v>
      </c>
      <c r="D29" s="185"/>
      <c r="E29" s="185"/>
      <c r="F29" s="185"/>
      <c r="G29" s="64"/>
      <c r="H29" s="214" t="s">
        <v>57</v>
      </c>
      <c r="I29" s="184">
        <v>2002</v>
      </c>
      <c r="J29" s="219" t="s">
        <v>81</v>
      </c>
      <c r="K29" s="66"/>
      <c r="L29" s="66"/>
      <c r="M29" s="66"/>
      <c r="N29" s="66"/>
      <c r="O29" s="47"/>
      <c r="P29" s="67">
        <v>126.69999999999999</v>
      </c>
      <c r="Q29" s="67">
        <v>84.05</v>
      </c>
      <c r="R29" s="67">
        <v>210.75</v>
      </c>
      <c r="S29" s="67" t="s">
        <v>139</v>
      </c>
      <c r="T29" s="281">
        <v>6</v>
      </c>
      <c r="U29" s="230" t="s">
        <v>92</v>
      </c>
      <c r="V29" s="230"/>
      <c r="X29" s="1"/>
      <c r="Y29" s="1"/>
    </row>
    <row r="30" spans="1:25" s="9" customFormat="1" ht="6" customHeight="1">
      <c r="A30" s="29"/>
      <c r="B30" s="63"/>
      <c r="C30" s="184"/>
      <c r="D30" s="185"/>
      <c r="E30" s="185"/>
      <c r="F30" s="185"/>
      <c r="G30" s="64"/>
      <c r="H30" s="214"/>
      <c r="I30" s="184"/>
      <c r="J30" s="219"/>
      <c r="K30" s="66"/>
      <c r="L30" s="66"/>
      <c r="M30" s="66"/>
      <c r="N30" s="66"/>
      <c r="O30" s="47"/>
      <c r="P30" s="67"/>
      <c r="Q30" s="67"/>
      <c r="R30" s="67"/>
      <c r="S30" s="67"/>
      <c r="T30" s="281"/>
      <c r="U30" s="230"/>
      <c r="V30" s="230"/>
      <c r="X30" s="1"/>
      <c r="Y30" s="1"/>
    </row>
    <row r="31" spans="1:25" ht="13.5" customHeight="1">
      <c r="A31" s="2">
        <v>12</v>
      </c>
      <c r="C31" s="184" t="s">
        <v>101</v>
      </c>
      <c r="D31" s="185"/>
      <c r="E31" s="185"/>
      <c r="F31" s="185"/>
      <c r="G31" s="64"/>
      <c r="H31" s="65" t="s">
        <v>77</v>
      </c>
      <c r="I31" s="184">
        <v>2002</v>
      </c>
      <c r="J31" s="219" t="s">
        <v>102</v>
      </c>
      <c r="K31" s="66"/>
      <c r="L31" s="66"/>
      <c r="M31" s="66"/>
      <c r="N31" s="66"/>
      <c r="O31" s="47"/>
      <c r="P31" s="67">
        <v>119.19999999999999</v>
      </c>
      <c r="Q31" s="67">
        <v>74.85</v>
      </c>
      <c r="R31" s="67">
        <v>194.05</v>
      </c>
      <c r="S31" s="67"/>
      <c r="T31" s="281">
        <v>5</v>
      </c>
      <c r="U31" s="230" t="s">
        <v>103</v>
      </c>
      <c r="V31" s="230"/>
      <c r="W31" s="9"/>
      <c r="X31" s="1"/>
      <c r="Y31" s="1"/>
    </row>
    <row r="32" spans="1:25" s="9" customFormat="1" ht="6" customHeight="1">
      <c r="A32" s="29"/>
      <c r="B32" s="63"/>
      <c r="C32" s="184"/>
      <c r="D32" s="185"/>
      <c r="E32" s="185"/>
      <c r="F32" s="185"/>
      <c r="G32" s="64"/>
      <c r="H32" s="214"/>
      <c r="I32" s="184"/>
      <c r="J32" s="219"/>
      <c r="K32" s="66"/>
      <c r="L32" s="66"/>
      <c r="M32" s="66"/>
      <c r="N32" s="66"/>
      <c r="O32" s="47"/>
      <c r="P32" s="67"/>
      <c r="Q32" s="67"/>
      <c r="R32" s="67"/>
      <c r="S32" s="67"/>
      <c r="T32" s="281"/>
      <c r="U32" s="230"/>
      <c r="V32" s="230"/>
      <c r="X32" s="1"/>
      <c r="Y32" s="1"/>
    </row>
    <row r="33" spans="1:25" s="9" customFormat="1" ht="13.5" customHeight="1">
      <c r="A33" s="29">
        <v>13</v>
      </c>
      <c r="B33" s="63">
        <v>15</v>
      </c>
      <c r="C33" s="184" t="s">
        <v>104</v>
      </c>
      <c r="D33" s="185"/>
      <c r="E33" s="185"/>
      <c r="F33" s="185"/>
      <c r="G33" s="64"/>
      <c r="H33" s="65" t="s">
        <v>57</v>
      </c>
      <c r="I33" s="184">
        <v>2001</v>
      </c>
      <c r="J33" s="219" t="s">
        <v>87</v>
      </c>
      <c r="K33" s="66"/>
      <c r="L33" s="66"/>
      <c r="M33" s="66"/>
      <c r="N33" s="66"/>
      <c r="O33" s="47"/>
      <c r="P33" s="67">
        <v>112.44999999999999</v>
      </c>
      <c r="Q33" s="67"/>
      <c r="R33" s="67"/>
      <c r="S33" s="67"/>
      <c r="T33" s="281">
        <v>4</v>
      </c>
      <c r="U33" s="230" t="s">
        <v>115</v>
      </c>
      <c r="V33" s="230"/>
      <c r="X33" s="1"/>
      <c r="Y33" s="1"/>
    </row>
    <row r="34" spans="1:25" s="9" customFormat="1" ht="6" customHeight="1">
      <c r="A34" s="29"/>
      <c r="B34" s="63"/>
      <c r="C34" s="184"/>
      <c r="D34" s="185"/>
      <c r="E34" s="185"/>
      <c r="F34" s="185"/>
      <c r="G34" s="64"/>
      <c r="H34" s="214"/>
      <c r="I34" s="184"/>
      <c r="J34" s="219"/>
      <c r="K34" s="66"/>
      <c r="L34" s="66"/>
      <c r="M34" s="66"/>
      <c r="N34" s="66"/>
      <c r="O34" s="47"/>
      <c r="P34" s="67"/>
      <c r="Q34" s="67"/>
      <c r="R34" s="67"/>
      <c r="S34" s="67"/>
      <c r="T34" s="281"/>
      <c r="U34" s="230"/>
      <c r="V34" s="230"/>
      <c r="X34" s="1"/>
      <c r="Y34" s="1"/>
    </row>
    <row r="35" spans="1:25" s="9" customFormat="1" ht="13.5" customHeight="1">
      <c r="A35" s="29">
        <v>14</v>
      </c>
      <c r="B35" s="63">
        <v>2</v>
      </c>
      <c r="C35" s="184" t="s">
        <v>63</v>
      </c>
      <c r="D35" s="185"/>
      <c r="E35" s="185"/>
      <c r="F35" s="185"/>
      <c r="G35" s="64"/>
      <c r="H35" s="65" t="s">
        <v>57</v>
      </c>
      <c r="I35" s="184">
        <v>2001</v>
      </c>
      <c r="J35" s="219" t="s">
        <v>64</v>
      </c>
      <c r="K35" s="66"/>
      <c r="L35" s="66"/>
      <c r="M35" s="66"/>
      <c r="N35" s="66"/>
      <c r="O35" s="47"/>
      <c r="P35" s="67">
        <v>110.89999999999999</v>
      </c>
      <c r="Q35" s="67"/>
      <c r="R35" s="67"/>
      <c r="S35" s="67"/>
      <c r="T35" s="281">
        <v>3</v>
      </c>
      <c r="U35" s="230" t="s">
        <v>65</v>
      </c>
      <c r="V35" s="230"/>
      <c r="X35" s="1"/>
      <c r="Y35" s="1"/>
    </row>
    <row r="36" spans="1:25" s="9" customFormat="1" ht="6" customHeight="1">
      <c r="A36" s="29"/>
      <c r="B36" s="63"/>
      <c r="C36" s="184"/>
      <c r="D36" s="185"/>
      <c r="E36" s="185"/>
      <c r="F36" s="185"/>
      <c r="G36" s="64"/>
      <c r="H36" s="214"/>
      <c r="I36" s="184"/>
      <c r="J36" s="219"/>
      <c r="K36" s="66"/>
      <c r="L36" s="66"/>
      <c r="M36" s="66"/>
      <c r="N36" s="66"/>
      <c r="O36" s="47"/>
      <c r="P36" s="67"/>
      <c r="Q36" s="67"/>
      <c r="R36" s="67"/>
      <c r="S36" s="67"/>
      <c r="T36" s="281"/>
      <c r="U36" s="230"/>
      <c r="V36" s="230"/>
      <c r="X36" s="1"/>
      <c r="Y36" s="1"/>
    </row>
    <row r="37" spans="1:25" s="9" customFormat="1" ht="13.5" customHeight="1">
      <c r="A37" s="29">
        <v>15</v>
      </c>
      <c r="B37" s="63">
        <v>5</v>
      </c>
      <c r="C37" s="184" t="s">
        <v>76</v>
      </c>
      <c r="D37" s="185"/>
      <c r="E37" s="185"/>
      <c r="F37" s="185"/>
      <c r="G37" s="64"/>
      <c r="H37" s="65" t="s">
        <v>77</v>
      </c>
      <c r="I37" s="184">
        <v>2002</v>
      </c>
      <c r="J37" s="219" t="s">
        <v>78</v>
      </c>
      <c r="K37" s="66"/>
      <c r="L37" s="66"/>
      <c r="M37" s="66"/>
      <c r="N37" s="66"/>
      <c r="O37" s="47"/>
      <c r="P37" s="67">
        <v>110.45</v>
      </c>
      <c r="Q37" s="67"/>
      <c r="R37" s="67"/>
      <c r="S37" s="67"/>
      <c r="T37" s="281">
        <v>2</v>
      </c>
      <c r="U37" s="230" t="s">
        <v>79</v>
      </c>
      <c r="V37" s="230"/>
      <c r="X37" s="1"/>
      <c r="Y37" s="1"/>
    </row>
    <row r="38" spans="1:25" s="9" customFormat="1" ht="6" customHeight="1">
      <c r="A38" s="29"/>
      <c r="B38" s="63"/>
      <c r="C38" s="184"/>
      <c r="D38" s="185"/>
      <c r="E38" s="185"/>
      <c r="F38" s="185"/>
      <c r="G38" s="64"/>
      <c r="H38" s="214"/>
      <c r="I38" s="184"/>
      <c r="J38" s="219"/>
      <c r="K38" s="66"/>
      <c r="L38" s="66"/>
      <c r="M38" s="66"/>
      <c r="N38" s="66"/>
      <c r="O38" s="47"/>
      <c r="P38" s="67"/>
      <c r="Q38" s="67"/>
      <c r="R38" s="67"/>
      <c r="S38" s="67"/>
      <c r="T38" s="281"/>
      <c r="U38" s="230"/>
      <c r="V38" s="230"/>
      <c r="X38" s="1"/>
      <c r="Y38" s="1"/>
    </row>
    <row r="39" spans="1:25" s="9" customFormat="1" ht="13.5" customHeight="1">
      <c r="A39" s="29">
        <v>16</v>
      </c>
      <c r="B39" s="63">
        <v>20</v>
      </c>
      <c r="C39" s="184" t="s">
        <v>111</v>
      </c>
      <c r="D39" s="185"/>
      <c r="E39" s="185"/>
      <c r="F39" s="185"/>
      <c r="G39" s="64"/>
      <c r="H39" s="65" t="s">
        <v>112</v>
      </c>
      <c r="I39" s="184">
        <v>2002</v>
      </c>
      <c r="J39" s="219" t="s">
        <v>58</v>
      </c>
      <c r="K39" s="66"/>
      <c r="L39" s="66"/>
      <c r="M39" s="66"/>
      <c r="N39" s="66"/>
      <c r="O39" s="47"/>
      <c r="P39" s="67">
        <v>107.80000000000001</v>
      </c>
      <c r="Q39" s="67"/>
      <c r="R39" s="67"/>
      <c r="S39" s="67"/>
      <c r="T39" s="281">
        <v>1</v>
      </c>
      <c r="U39" s="230" t="s">
        <v>113</v>
      </c>
      <c r="V39" s="230"/>
      <c r="X39" s="1"/>
      <c r="Y39" s="1"/>
    </row>
    <row r="40" spans="1:25" s="9" customFormat="1" ht="6" customHeight="1">
      <c r="A40" s="29"/>
      <c r="B40" s="63"/>
      <c r="C40" s="184"/>
      <c r="D40" s="185"/>
      <c r="E40" s="185"/>
      <c r="F40" s="185"/>
      <c r="G40" s="64"/>
      <c r="H40" s="214"/>
      <c r="I40" s="184"/>
      <c r="J40" s="219"/>
      <c r="K40" s="66"/>
      <c r="L40" s="66"/>
      <c r="M40" s="66"/>
      <c r="N40" s="66"/>
      <c r="O40" s="47"/>
      <c r="P40" s="67"/>
      <c r="Q40" s="67"/>
      <c r="R40" s="67"/>
      <c r="S40" s="67"/>
      <c r="T40" s="281"/>
      <c r="U40" s="230"/>
      <c r="V40" s="230"/>
      <c r="X40" s="1"/>
      <c r="Y40" s="1"/>
    </row>
    <row r="41" spans="1:25" s="9" customFormat="1" ht="13.5" customHeight="1">
      <c r="A41" s="29">
        <v>17</v>
      </c>
      <c r="B41" s="63">
        <v>3</v>
      </c>
      <c r="C41" s="184" t="s">
        <v>67</v>
      </c>
      <c r="D41" s="185"/>
      <c r="E41" s="185"/>
      <c r="F41" s="185"/>
      <c r="G41" s="64"/>
      <c r="H41" s="65" t="s">
        <v>57</v>
      </c>
      <c r="I41" s="184">
        <v>2002</v>
      </c>
      <c r="J41" s="219" t="s">
        <v>68</v>
      </c>
      <c r="K41" s="66"/>
      <c r="L41" s="66"/>
      <c r="M41" s="66"/>
      <c r="N41" s="66"/>
      <c r="O41" s="47"/>
      <c r="P41" s="67">
        <v>106.15</v>
      </c>
      <c r="Q41" s="67"/>
      <c r="R41" s="67"/>
      <c r="S41" s="67"/>
      <c r="T41" s="281"/>
      <c r="U41" s="230" t="s">
        <v>69</v>
      </c>
      <c r="V41" s="230"/>
      <c r="X41" s="1"/>
      <c r="Y41" s="1"/>
    </row>
    <row r="42" spans="1:25" s="9" customFormat="1" ht="6" customHeight="1">
      <c r="A42" s="29"/>
      <c r="B42" s="63"/>
      <c r="C42" s="184"/>
      <c r="D42" s="185"/>
      <c r="E42" s="185"/>
      <c r="F42" s="185"/>
      <c r="G42" s="64"/>
      <c r="H42" s="214"/>
      <c r="I42" s="184"/>
      <c r="J42" s="219"/>
      <c r="K42" s="66"/>
      <c r="L42" s="66"/>
      <c r="M42" s="66"/>
      <c r="N42" s="66"/>
      <c r="O42" s="47"/>
      <c r="P42" s="67"/>
      <c r="Q42" s="67"/>
      <c r="R42" s="67"/>
      <c r="S42" s="67"/>
      <c r="T42" s="281"/>
      <c r="U42" s="230"/>
      <c r="V42" s="230"/>
      <c r="X42" s="1"/>
      <c r="Y42" s="1"/>
    </row>
    <row r="43" spans="1:25" s="9" customFormat="1" ht="13.5" customHeight="1">
      <c r="A43" s="29">
        <v>18</v>
      </c>
      <c r="B43" s="63">
        <v>9</v>
      </c>
      <c r="C43" s="184" t="s">
        <v>89</v>
      </c>
      <c r="D43" s="185"/>
      <c r="E43" s="185"/>
      <c r="F43" s="185"/>
      <c r="G43" s="64"/>
      <c r="H43" s="65" t="s">
        <v>57</v>
      </c>
      <c r="I43" s="184">
        <v>2001</v>
      </c>
      <c r="J43" s="219" t="s">
        <v>58</v>
      </c>
      <c r="K43" s="66"/>
      <c r="L43" s="66"/>
      <c r="M43" s="66"/>
      <c r="N43" s="66"/>
      <c r="O43" s="47"/>
      <c r="P43" s="67">
        <v>104.39999999999999</v>
      </c>
      <c r="Q43" s="67"/>
      <c r="R43" s="67"/>
      <c r="S43" s="67"/>
      <c r="T43" s="281"/>
      <c r="U43" s="230" t="s">
        <v>90</v>
      </c>
      <c r="V43" s="230"/>
      <c r="X43" s="1"/>
      <c r="Y43" s="1"/>
    </row>
    <row r="44" spans="1:25" s="9" customFormat="1" ht="6" customHeight="1">
      <c r="A44" s="29"/>
      <c r="B44" s="63"/>
      <c r="C44" s="184"/>
      <c r="D44" s="185"/>
      <c r="E44" s="185"/>
      <c r="F44" s="185"/>
      <c r="G44" s="64"/>
      <c r="H44" s="214"/>
      <c r="I44" s="184"/>
      <c r="J44" s="219"/>
      <c r="K44" s="66"/>
      <c r="L44" s="66"/>
      <c r="M44" s="66"/>
      <c r="N44" s="66"/>
      <c r="O44" s="47"/>
      <c r="P44" s="67"/>
      <c r="Q44" s="67"/>
      <c r="R44" s="67"/>
      <c r="S44" s="67"/>
      <c r="T44" s="281"/>
      <c r="U44" s="230"/>
      <c r="V44" s="230"/>
      <c r="X44" s="1"/>
      <c r="Y44" s="1"/>
    </row>
    <row r="45" spans="1:25" s="9" customFormat="1" ht="13.5" customHeight="1">
      <c r="A45" s="29">
        <v>19</v>
      </c>
      <c r="B45" s="63">
        <v>13</v>
      </c>
      <c r="C45" s="184" t="s">
        <v>98</v>
      </c>
      <c r="D45" s="185"/>
      <c r="E45" s="185"/>
      <c r="F45" s="185"/>
      <c r="G45" s="64"/>
      <c r="H45" s="214" t="s">
        <v>77</v>
      </c>
      <c r="I45" s="184">
        <v>2001</v>
      </c>
      <c r="J45" s="219" t="s">
        <v>99</v>
      </c>
      <c r="K45" s="66"/>
      <c r="L45" s="66"/>
      <c r="M45" s="66"/>
      <c r="N45" s="66"/>
      <c r="O45" s="47"/>
      <c r="P45" s="67">
        <v>103.15</v>
      </c>
      <c r="Q45" s="67"/>
      <c r="R45" s="67"/>
      <c r="S45" s="67"/>
      <c r="T45" s="281"/>
      <c r="U45" s="230" t="s">
        <v>100</v>
      </c>
      <c r="V45" s="230"/>
      <c r="X45" s="1"/>
      <c r="Y45" s="1"/>
    </row>
    <row r="46" spans="1:25" s="9" customFormat="1" ht="6" customHeight="1">
      <c r="A46" s="29"/>
      <c r="B46" s="63"/>
      <c r="C46" s="184"/>
      <c r="D46" s="185"/>
      <c r="E46" s="185"/>
      <c r="F46" s="185"/>
      <c r="G46" s="64"/>
      <c r="H46" s="214"/>
      <c r="I46" s="184"/>
      <c r="J46" s="219"/>
      <c r="K46" s="66"/>
      <c r="L46" s="66"/>
      <c r="M46" s="66"/>
      <c r="N46" s="66"/>
      <c r="O46" s="47"/>
      <c r="P46" s="67"/>
      <c r="Q46" s="67"/>
      <c r="R46" s="67"/>
      <c r="S46" s="67"/>
      <c r="T46" s="281"/>
      <c r="U46" s="230"/>
      <c r="V46" s="230"/>
      <c r="X46" s="1"/>
      <c r="Y46" s="1"/>
    </row>
    <row r="47" spans="1:25" s="9" customFormat="1" ht="13.5" customHeight="1">
      <c r="A47" s="29">
        <v>20</v>
      </c>
      <c r="B47" s="63">
        <v>8</v>
      </c>
      <c r="C47" s="184" t="s">
        <v>127</v>
      </c>
      <c r="D47" s="185"/>
      <c r="E47" s="185"/>
      <c r="F47" s="185"/>
      <c r="G47" s="64"/>
      <c r="H47" s="65" t="s">
        <v>57</v>
      </c>
      <c r="I47" s="184">
        <v>2002</v>
      </c>
      <c r="J47" s="219" t="s">
        <v>87</v>
      </c>
      <c r="K47" s="66"/>
      <c r="L47" s="66"/>
      <c r="M47" s="66"/>
      <c r="N47" s="66"/>
      <c r="O47" s="47"/>
      <c r="P47" s="67">
        <v>101.19999999999999</v>
      </c>
      <c r="Q47" s="67"/>
      <c r="R47" s="67"/>
      <c r="S47" s="67"/>
      <c r="T47" s="281"/>
      <c r="U47" s="230" t="s">
        <v>125</v>
      </c>
      <c r="V47" s="230"/>
      <c r="X47" s="1"/>
      <c r="Y47" s="1"/>
    </row>
    <row r="48" spans="1:25" s="9" customFormat="1" ht="6" customHeight="1">
      <c r="A48" s="29"/>
      <c r="B48" s="63"/>
      <c r="C48" s="184"/>
      <c r="D48" s="185"/>
      <c r="E48" s="185"/>
      <c r="F48" s="185"/>
      <c r="G48" s="64"/>
      <c r="H48" s="214"/>
      <c r="I48" s="184"/>
      <c r="J48" s="219"/>
      <c r="K48" s="66"/>
      <c r="L48" s="66"/>
      <c r="M48" s="66"/>
      <c r="N48" s="66"/>
      <c r="O48" s="47"/>
      <c r="P48" s="67"/>
      <c r="Q48" s="67"/>
      <c r="R48" s="67"/>
      <c r="S48" s="67"/>
      <c r="T48" s="281"/>
      <c r="U48" s="230"/>
      <c r="V48" s="230"/>
      <c r="X48" s="1"/>
      <c r="Y48" s="1"/>
    </row>
    <row r="49" spans="1:25" s="9" customFormat="1" ht="13.5" customHeight="1">
      <c r="A49" s="29">
        <v>21</v>
      </c>
      <c r="B49" s="63">
        <v>17</v>
      </c>
      <c r="C49" s="184" t="s">
        <v>106</v>
      </c>
      <c r="D49" s="185"/>
      <c r="E49" s="185"/>
      <c r="F49" s="185"/>
      <c r="G49" s="64"/>
      <c r="H49" s="65" t="s">
        <v>57</v>
      </c>
      <c r="I49" s="184">
        <v>2003</v>
      </c>
      <c r="J49" s="219" t="s">
        <v>73</v>
      </c>
      <c r="K49" s="66"/>
      <c r="L49" s="66"/>
      <c r="M49" s="66"/>
      <c r="N49" s="66"/>
      <c r="O49" s="47"/>
      <c r="P49" s="67">
        <v>95.35000000000001</v>
      </c>
      <c r="Q49" s="67"/>
      <c r="R49" s="67"/>
      <c r="S49" s="67"/>
      <c r="T49" s="281"/>
      <c r="U49" s="230" t="s">
        <v>74</v>
      </c>
      <c r="V49" s="230"/>
      <c r="X49" s="1"/>
      <c r="Y49" s="1"/>
    </row>
    <row r="50" spans="16:25" ht="13.5" customHeight="1">
      <c r="P50" s="86"/>
      <c r="Q50" s="86"/>
      <c r="R50" s="86"/>
      <c r="S50" s="86"/>
      <c r="T50" s="282"/>
      <c r="X50" s="1"/>
      <c r="Y50" s="1"/>
    </row>
    <row r="51" spans="6:25" ht="13.5" customHeight="1">
      <c r="F51" s="284"/>
      <c r="G51" s="284" t="s">
        <v>143</v>
      </c>
      <c r="H51" s="285"/>
      <c r="I51" s="286"/>
      <c r="J51" s="286"/>
      <c r="K51" s="286"/>
      <c r="L51" s="284"/>
      <c r="M51" s="284"/>
      <c r="N51" s="284"/>
      <c r="O51" s="285"/>
      <c r="P51" s="287" t="s">
        <v>145</v>
      </c>
      <c r="Q51" s="288"/>
      <c r="R51" s="288"/>
      <c r="S51" s="288"/>
      <c r="T51" s="282"/>
      <c r="X51" s="1"/>
      <c r="Y51" s="1"/>
    </row>
    <row r="52" spans="6:25" ht="15.75" customHeight="1">
      <c r="F52" s="284"/>
      <c r="G52" s="284"/>
      <c r="H52" s="285"/>
      <c r="I52" s="286"/>
      <c r="J52" s="286"/>
      <c r="K52" s="286"/>
      <c r="L52" s="284"/>
      <c r="M52" s="284"/>
      <c r="N52" s="284"/>
      <c r="O52" s="285"/>
      <c r="P52" s="288"/>
      <c r="Q52" s="288"/>
      <c r="R52" s="288"/>
      <c r="S52" s="288"/>
      <c r="T52" s="282"/>
      <c r="X52" s="1"/>
      <c r="Y52" s="1"/>
    </row>
    <row r="53" spans="6:25" ht="15.75" customHeight="1">
      <c r="F53" s="284"/>
      <c r="G53" s="284" t="s">
        <v>144</v>
      </c>
      <c r="H53" s="285"/>
      <c r="I53" s="286"/>
      <c r="J53" s="286"/>
      <c r="K53" s="286"/>
      <c r="L53" s="284"/>
      <c r="M53" s="284"/>
      <c r="N53" s="284"/>
      <c r="O53" s="285"/>
      <c r="P53" s="287" t="s">
        <v>146</v>
      </c>
      <c r="Q53" s="288"/>
      <c r="R53" s="288"/>
      <c r="S53" s="288"/>
      <c r="T53" s="282"/>
      <c r="X53" s="1"/>
      <c r="Y53" s="1"/>
    </row>
  </sheetData>
  <sheetProtection/>
  <mergeCells count="1">
    <mergeCell ref="F6:L6"/>
  </mergeCells>
  <printOptions/>
  <pageMargins left="0.984251968503937" right="0.1968503937007874" top="0.7480314960629921" bottom="0.1968503937007874" header="0.1968503937007874" footer="0.31496062992125984"/>
  <pageSetup horizontalDpi="300" verticalDpi="300" orientation="landscape" paperSize="9" scale="75" r:id="rId1"/>
  <headerFooter alignWithMargins="0">
    <oddHeader>&amp;C&amp;"Times New Roman,обычный"&amp;8ПЕРВЕНСТВО РОССИИ
 ПО ПРЫЖКАМ В ВОДУ СРЕДИ ЮНОШЕЙ 
24-30 МАРТА 2012г
г.ПЕНЗА, СК"СУРА"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Лана</cp:lastModifiedBy>
  <cp:lastPrinted>2012-03-25T15:18:55Z</cp:lastPrinted>
  <dcterms:created xsi:type="dcterms:W3CDTF">2008-05-08T10:53:42Z</dcterms:created>
  <dcterms:modified xsi:type="dcterms:W3CDTF">2012-03-28T13:28:28Z</dcterms:modified>
  <cp:category/>
  <cp:version/>
  <cp:contentType/>
  <cp:contentStatus/>
</cp:coreProperties>
</file>